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showSheetTabs="0" xWindow="65461" yWindow="3465" windowWidth="15375" windowHeight="5565"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'Sheet1'!$A$1:$AK$153</definedName>
  </definedNames>
  <calcPr fullCalcOnLoad="1"/>
</workbook>
</file>

<file path=xl/sharedStrings.xml><?xml version="1.0" encoding="utf-8"?>
<sst xmlns="http://schemas.openxmlformats.org/spreadsheetml/2006/main" count="599" uniqueCount="460">
  <si>
    <t>日野林道終点〜まて山〜白神岳往復</t>
  </si>
  <si>
    <t>白神岳</t>
  </si>
  <si>
    <t>青森県</t>
  </si>
  <si>
    <t>白馬，朝日周回コースで三日目に洗濯すると長い下り感を感じる。実際は距離はそんなに無い。</t>
  </si>
  <si>
    <t>ほとんど登りばかりだが，ゆっくり登るとそんなに苦しまないで行ける。山頂に行くと寒さがきつい。気をつけよう。</t>
  </si>
  <si>
    <t>お花畑の連続。感動ものです。</t>
  </si>
  <si>
    <t>自然いっぱいの良い山。沢過ぎてから超急登あり，体力温存しスタートはユックリズムで。逆回りはスタートが超急登できつい。</t>
  </si>
  <si>
    <t>大朝日岳縦走</t>
  </si>
  <si>
    <t>岩手県</t>
  </si>
  <si>
    <t>　獲得標高・水平歩行距離による山別難易度表</t>
  </si>
  <si>
    <t>高松岳</t>
  </si>
  <si>
    <t>杉沢出合〜小天狗〜前天狗〜天狗岳〜山頂（往復）</t>
  </si>
  <si>
    <t>リフト終点〜黒岳〜北海岳〜間宮岳〜中岳〜北鎮岳往復〜石室〜黒岳〜リフト終点</t>
  </si>
  <si>
    <t>日光白根山</t>
  </si>
  <si>
    <t>菅沼〜弥陀が池〜山頂〜五色沼〜弥陀が池〜菅沼</t>
  </si>
  <si>
    <t>菅沼〜弥陀が池〜山頂〜前白根山〜五色山〜金精山〜菅沼</t>
  </si>
  <si>
    <t>野地温泉〜鬼面山〜箕輪山〜安達良山（往復）</t>
  </si>
  <si>
    <t>猪苗代〜沼ノ平〜弘法清水〜山頂（往復）</t>
  </si>
  <si>
    <t>入叶津〜浅草岳〜田子倉</t>
  </si>
  <si>
    <t>919 843</t>
  </si>
  <si>
    <t>乳頭山〜秋田駒ヶ岳</t>
  </si>
  <si>
    <t>孫六温泉登山口〜乳頭山〜千沼ヶ原〜笊森山〜湯森山〜笹森山〜八合目</t>
  </si>
  <si>
    <t xml:space="preserve"> 狩勝峠〜佐幌岳</t>
  </si>
  <si>
    <t xml:space="preserve"> オンネトー〜雌阿寒岳</t>
  </si>
  <si>
    <t>袈裟丸山</t>
  </si>
  <si>
    <t>塔ノ沢登山口〜賽の河原〜小丸山〜前袈裟丸山〜後袈裟丸山〜往復</t>
  </si>
  <si>
    <t>折場登山口〜賽の河原〜小丸山〜袈裟丸山〜往復</t>
  </si>
  <si>
    <t>雰囲気の良い山だが，人気がありすぎて登山道が荒れているのが残念。</t>
  </si>
  <si>
    <t>赤倉登山口〜山頂往復</t>
  </si>
  <si>
    <t xml:space="preserve"> 栗の沢〜三国岳（往復）</t>
  </si>
  <si>
    <t>松倉口〜雲嶺峠〜避難小屋〜山頂往復</t>
  </si>
  <si>
    <t xml:space="preserve"> 銀泉台〜赤岳〜白雲岳（往復）</t>
  </si>
  <si>
    <t>自然がいっぱいの山。カモシカにあえるかも。</t>
  </si>
  <si>
    <t>蔵王ハイライン〜屏風山〜不忘山（往復）</t>
  </si>
  <si>
    <t>大成沢〜山頂〜林道周回</t>
  </si>
  <si>
    <t>前武尊</t>
  </si>
  <si>
    <t>川場野営場〜前武尊〜川場野営場</t>
  </si>
  <si>
    <t>田代岳</t>
  </si>
  <si>
    <t>秋田県</t>
  </si>
  <si>
    <t>薄市沢登山口〜ロボット雨量計〜田代湿原〜山頂往復</t>
  </si>
  <si>
    <t>今回は展望が悪かったのですが，晴れたときの展望は素晴らしいものがあるそうです。静かな山歩きができそうです。</t>
  </si>
  <si>
    <t>神室山</t>
  </si>
  <si>
    <t>西の又川登山口〜御田の神〜神室山〜前神室山〜西の又川登山口</t>
  </si>
  <si>
    <t xml:space="preserve"> 本山〜大日岳</t>
  </si>
  <si>
    <t xml:space="preserve"> 大白森山</t>
  </si>
  <si>
    <t>秋田駒ヶ岳濃密コース。全部歩く周回コース。横岳から湯森，笹森，八合目は登山者少ない。</t>
  </si>
  <si>
    <t>秋田駒を楽しむなら八合目よりこちらのコースかな。</t>
  </si>
  <si>
    <t>特になし。がんばって千沼が原まで行きましょう。</t>
  </si>
  <si>
    <t>真夏の盛りの縦走は死ぬ思いの暑さ。</t>
  </si>
  <si>
    <t>最後の登りは地獄の苦しみ</t>
  </si>
  <si>
    <t>秋は紅葉が良い。間宮岳風強いとオーバーパンツ欲しい</t>
  </si>
  <si>
    <t>白馬岳３</t>
  </si>
  <si>
    <t>北アルプス</t>
  </si>
  <si>
    <t>白馬岳（朝日小屋〜朝日岳〜兵馬平～蓮華温泉）</t>
  </si>
  <si>
    <t>自然がいっぱいの山。ブナ林がよい。</t>
  </si>
  <si>
    <t>北海道</t>
  </si>
  <si>
    <t>北海道</t>
  </si>
  <si>
    <t>白神岳縦走</t>
  </si>
  <si>
    <t>青森県</t>
  </si>
  <si>
    <t xml:space="preserve"> 鳥海山</t>
  </si>
  <si>
    <t>秋田県</t>
  </si>
  <si>
    <t>秋田駒ヶ岳</t>
  </si>
  <si>
    <t>真昼岳</t>
  </si>
  <si>
    <t>太平山</t>
  </si>
  <si>
    <t>秋田駒ヶ岳</t>
  </si>
  <si>
    <t>男鹿三山</t>
  </si>
  <si>
    <t>　　獲得標高による点数</t>
  </si>
  <si>
    <t>　　　水平歩行距離による点数</t>
  </si>
  <si>
    <t>標 高</t>
  </si>
  <si>
    <t>群馬県</t>
  </si>
  <si>
    <t>真山神社〜真山〜本山〜毛無山（往復）</t>
  </si>
  <si>
    <t>河原坊〜山頂〜小田越</t>
  </si>
  <si>
    <t xml:space="preserve"> 浄土平〜一切経〜東吾妻〜浄土平</t>
  </si>
  <si>
    <t xml:space="preserve"> スキ-リフト〜安達太良山（往復）</t>
  </si>
  <si>
    <t>三国岳</t>
  </si>
  <si>
    <t>和尚山</t>
  </si>
  <si>
    <t>須川温泉〜名残ヶ原〜地獄谷〜昭和湖〜山頂〜往復</t>
  </si>
  <si>
    <t>昭和湖までは観光客が多い。その後もハイキング気分の山。</t>
  </si>
  <si>
    <t>日光白根山</t>
  </si>
  <si>
    <t>福島県</t>
  </si>
  <si>
    <t>二股山</t>
  </si>
  <si>
    <t>会津田代山・帝釈山</t>
  </si>
  <si>
    <t>福島県</t>
  </si>
  <si>
    <t>手倉山</t>
  </si>
  <si>
    <t>口太山</t>
  </si>
  <si>
    <t>半田山</t>
  </si>
  <si>
    <t>常葉　鎌倉岳</t>
  </si>
  <si>
    <t>浪江町　日山</t>
  </si>
  <si>
    <t>福島県</t>
  </si>
  <si>
    <t>古寺鉱泉〜古寺山〜小朝日岳巻き道〜大朝日岳〜大朝日小屋〜小朝日岳〜鳥原山〜ブナ峠分岐〜古寺鉱泉</t>
  </si>
  <si>
    <t>一度は歩きたい大朝日岳縦走。このコースなら入門コースかな。１日で歩ききるのは相当な健脚者。古寺〜大朝日岳〜古寺を１日で歩く人はいるようだ。</t>
  </si>
  <si>
    <t>太郎山</t>
  </si>
  <si>
    <t>十勝温泉Ｐ〜富良野岳〜三峰山〜上ホロ〜温泉分岐〜十勝温泉Ｐ</t>
  </si>
  <si>
    <t xml:space="preserve"> 飯豊本山〜三国岳</t>
  </si>
  <si>
    <t>吾妻一切経山</t>
  </si>
  <si>
    <t>吾妻五色沼</t>
  </si>
  <si>
    <t>一切経山〜東吾妻山</t>
  </si>
  <si>
    <t>シーズン始めに登るせいかいつも膝にくる。</t>
  </si>
  <si>
    <t>福島県</t>
  </si>
  <si>
    <t>幾つかピークを越えるが休憩のタイミングと合い，変化があり楽しい歩き。</t>
  </si>
  <si>
    <t>登山途中も山頂も展望がない。単調な急登の連続で楽しくない。でも時期を選ぶと素晴らしい山に変身すると思う。</t>
  </si>
  <si>
    <t>五十人山</t>
  </si>
  <si>
    <t>国見温泉〜横長根〜大焼砂〜横岳〜男岳分岐〜火口原〜横長根〜国見温泉</t>
  </si>
  <si>
    <t>黒湯駐車場〜孫六登山口〜田代平〜山頂〜黒湯登山口〜黒湯駐車場</t>
  </si>
  <si>
    <t>このコースは登山道大荒れ。二度と行きたくない。登山口までの林道も最悪。</t>
  </si>
  <si>
    <r>
      <t xml:space="preserve"> </t>
    </r>
    <r>
      <rPr>
        <sz val="12"/>
        <color indexed="14"/>
        <rFont val="Osaka"/>
        <family val="3"/>
      </rPr>
      <t>会津蒲生岳</t>
    </r>
  </si>
  <si>
    <t>赤岳〜白雲岳</t>
  </si>
  <si>
    <t>佐幌岳</t>
  </si>
  <si>
    <t>雌阿寒岳</t>
  </si>
  <si>
    <t>十勝剣山</t>
  </si>
  <si>
    <t>北アルプス</t>
  </si>
  <si>
    <t>低山だが雰囲気良い。体力にあった距離を選べる。冬期間のトレーニングによいかも。</t>
  </si>
  <si>
    <t>切合〜本山〜大日岳（往復）</t>
  </si>
  <si>
    <t>切合〜大日岳小屋は往復者いた。大日岳までは無理かも。</t>
  </si>
  <si>
    <t>二股温泉〜山頂（往復）</t>
  </si>
  <si>
    <t>弥平四郎〜三国岳</t>
  </si>
  <si>
    <t>磐梯山</t>
  </si>
  <si>
    <t>浅草岳</t>
  </si>
  <si>
    <t>三倉山</t>
  </si>
  <si>
    <t xml:space="preserve"> 大日杉〜地蔵岳</t>
  </si>
  <si>
    <t>福島県</t>
  </si>
  <si>
    <t>安達太良山</t>
  </si>
  <si>
    <t>福島県</t>
  </si>
  <si>
    <t>笊森山1541</t>
  </si>
  <si>
    <t>光徳沼〜西峰〜山頂〜お花畑〜山頂〜西峰〜光徳沼</t>
  </si>
  <si>
    <t>鳥海山</t>
  </si>
  <si>
    <t>秋田県</t>
  </si>
  <si>
    <t>安達太良山に人気を奪われているがこのコースは隠れた名山。ここから安達太良山縦走も良い。</t>
  </si>
  <si>
    <t>さすが秋田の人気の山。</t>
  </si>
  <si>
    <t>森吉山</t>
  </si>
  <si>
    <t>旭又〜山頂</t>
  </si>
  <si>
    <t>兎平登山口〜山頂往復</t>
  </si>
  <si>
    <t>大成沢〜山頂（往復）</t>
  </si>
  <si>
    <t>奥岳〜黒鉄小屋〜安達太良山（往復）</t>
  </si>
  <si>
    <r>
      <t xml:space="preserve"> </t>
    </r>
    <r>
      <rPr>
        <sz val="12"/>
        <color indexed="14"/>
        <rFont val="Osaka"/>
        <family val="3"/>
      </rPr>
      <t>尾瀬燧ヶ岳</t>
    </r>
  </si>
  <si>
    <r>
      <t xml:space="preserve"> </t>
    </r>
    <r>
      <rPr>
        <sz val="12"/>
        <color indexed="14"/>
        <rFont val="Osaka"/>
        <family val="3"/>
      </rPr>
      <t>会津博士山</t>
    </r>
  </si>
  <si>
    <t>西ノ内登山口</t>
  </si>
  <si>
    <t>高度</t>
  </si>
  <si>
    <t xml:space="preserve"> 日高ペンケーヌーシー岳</t>
  </si>
  <si>
    <t>967 883</t>
  </si>
  <si>
    <t>965　952</t>
  </si>
  <si>
    <t>泥湯温泉〜小安岳〜高松岳〜山伏岳〜車道〜泥湯</t>
  </si>
  <si>
    <t>乳頭山頂には登山者多いがその先は静かな山歩きが楽しめる。時間に余裕がある縦走なので乳頭温泉も楽しめる。</t>
  </si>
  <si>
    <t>秋田県</t>
  </si>
  <si>
    <t>登　山　ル　ー　ト</t>
  </si>
  <si>
    <t>沼ノ原登山口〜沼ノ原〜五色岳〜化雲岳〜ひさご沼〜トムラウシ山〜トムラウシ温泉</t>
  </si>
  <si>
    <t>日野林道〜マテ山〜白神岳〜崩山〜中に登山口</t>
  </si>
  <si>
    <t>矢島口コース</t>
  </si>
  <si>
    <t>標高差河原坊859ｍ，小田越664ｍ，河原坊を登りにしたら下りが断然楽。登りは河原坊からのんびり時間をかけて登りましょう。</t>
  </si>
  <si>
    <t>乳頭山</t>
  </si>
  <si>
    <t>早池峰山</t>
  </si>
  <si>
    <t>岩手県</t>
  </si>
  <si>
    <t>栗駒山</t>
  </si>
  <si>
    <t>福島県</t>
  </si>
  <si>
    <t>飯豊山（三国岳）</t>
  </si>
  <si>
    <t>沢の中に登山道があるような感じです。でも，沢歩きではありません。雪解け時と大雨以外は登山靴でも大丈夫。</t>
  </si>
  <si>
    <t>御手洗（みたらし）のブナの巨木群は見事。</t>
  </si>
  <si>
    <t>花塚山</t>
  </si>
  <si>
    <t>吾妻山慶応山荘</t>
  </si>
  <si>
    <t>山　　　名</t>
  </si>
  <si>
    <t>和尚山〜安達太良山</t>
  </si>
  <si>
    <t>雄阿寒岳</t>
  </si>
  <si>
    <t>楽しいハイキングコース。富士山見えるかも</t>
  </si>
  <si>
    <t>変化に富んだハイキングコース</t>
  </si>
  <si>
    <t>なだらかな登山道。高山植物もある。</t>
  </si>
  <si>
    <t>楽勝お散歩コース</t>
  </si>
  <si>
    <t>栃木県</t>
  </si>
  <si>
    <t>上州武尊山</t>
  </si>
  <si>
    <t>上州武尊山（川場谷野営場登山口〜前武尊山〜上州武尊山頂〜往復）</t>
  </si>
  <si>
    <t>ここも直登で滑りやすい。でも手倉山より楽。</t>
  </si>
  <si>
    <t>白馬岳（蓮華温泉〜白馬岳〜白馬山荘）</t>
  </si>
  <si>
    <t>白馬岳２</t>
  </si>
  <si>
    <t>白馬岳（白馬山荘〜白馬岳〜雪倉岳〜朝日岳トラバース～朝日小屋）</t>
  </si>
  <si>
    <t>この上州武尊山は，全国的にはあまり知られていないが群馬の名山といえる。このコースは他のコースに比べ登山者が少ないので静かな山歩きができる。</t>
  </si>
  <si>
    <t>祝瓶山</t>
  </si>
  <si>
    <t>祝瓶山荘～赤鼻尾根～五味沢分岐～山頂～五味沢分岐～五味沢登山口</t>
  </si>
  <si>
    <t>整備された砕石と岩石道で土を踏むところが少ないので足に応える。鳥海山一番のメジャーコースだが，日帰りで山を楽しむなら変化に富んだ矢島コースがよいのでは。</t>
  </si>
  <si>
    <t xml:space="preserve"> 天元台〜天狗岩〜西大巓（往復）</t>
  </si>
  <si>
    <t>不動沢〜山荘往復)</t>
  </si>
  <si>
    <t>ふけの湯温泉〜長沼〜山頂〜稜雲荘〜山頂〜田代沼〜ふけの湯</t>
  </si>
  <si>
    <t>静かな山歩きができます。</t>
  </si>
  <si>
    <t>鳴神山〜大形山</t>
  </si>
  <si>
    <t>木品登山口〜肩の広場〜鳴神山〜肩の広場〜大形山〜肩の広場〜木品登山口</t>
  </si>
  <si>
    <t>浅間隠山</t>
  </si>
  <si>
    <t>浅間隠温泉登山口〜コル〜山頂〜往復</t>
  </si>
  <si>
    <t>鎌倉岳・五十人山</t>
  </si>
  <si>
    <t>矢大臣山・蓬田岳</t>
  </si>
  <si>
    <t>花塚山・口太山</t>
  </si>
  <si>
    <t xml:space="preserve"> 西吾妻〜西大巓</t>
  </si>
  <si>
    <t>登山口から沢沿いに登るところは雰囲気がよい。キャンプ場から女体山の間も自然がいっぱい満喫できる。道もしっかりしている。</t>
  </si>
  <si>
    <t>登山口から暫くは沢づたいに進む。暗くなると道がはっきりしない。距離と獲得標高あるので，日帰りは歩きごたえあり。</t>
  </si>
  <si>
    <t>赤芝登山口〜小野子山〜中の岳〜十二ヶ岳〜往復</t>
  </si>
  <si>
    <t>小野子山，十二ヶ岳</t>
  </si>
  <si>
    <t>変化に富んだコースで歩いて楽しいコースです。五味沢登山口へは急下りの連続で足に来ます。</t>
  </si>
  <si>
    <t>後袈裟丸山</t>
  </si>
  <si>
    <t>滝ノ上〜山頂〜平ヶ倉</t>
  </si>
  <si>
    <t>善知鳥登山口〜山頂往復</t>
  </si>
  <si>
    <t>飯豊町小屋林道奥〜山頂（往復）</t>
  </si>
  <si>
    <t>阿寒湖登山口〜山頂（往復）</t>
  </si>
  <si>
    <t>途中木の根を掴みながら登るところあり。単独は控えた方がよいかも。</t>
  </si>
  <si>
    <t>登山口までの林道が道悪。どの辺まで車ではいるか判断必要。楽しい山歩きができる。</t>
  </si>
  <si>
    <t>感　　　　　　　　　　　　想</t>
  </si>
  <si>
    <t>県　名</t>
  </si>
  <si>
    <t>矢大臣山は楽しいハイキングコース。蓬田岳は一部急登，冬期は難儀する。</t>
  </si>
  <si>
    <t>雪渓が多く，その時は涼しく気持ちいい</t>
  </si>
  <si>
    <t>下りに弱い人にはお勧めコース。</t>
  </si>
  <si>
    <t>一切経山だけなら福島の入門コースかな</t>
  </si>
  <si>
    <t>猛烈な急登。雨天は滑って危険そうなので登りたくない。</t>
  </si>
  <si>
    <t>標高低いが山頂の展望抜群</t>
  </si>
  <si>
    <t>夏登山は７合目から上はフライパンで煎られるようだ</t>
  </si>
  <si>
    <t>安達太良山</t>
  </si>
  <si>
    <t>登山道悪し。他のコースを選んだ方がよいのでは。山頂展望抜群</t>
  </si>
  <si>
    <t>獲得高</t>
  </si>
  <si>
    <t>高度比</t>
  </si>
  <si>
    <t>獲得標高</t>
  </si>
  <si>
    <t>標　高</t>
  </si>
  <si>
    <t>歩行距離</t>
  </si>
  <si>
    <t>歩　行</t>
  </si>
  <si>
    <t>高＋距</t>
  </si>
  <si>
    <t>順</t>
  </si>
  <si>
    <t>登下山</t>
  </si>
  <si>
    <t>高/距</t>
  </si>
  <si>
    <t>点数</t>
  </si>
  <si>
    <t>1000m迄</t>
  </si>
  <si>
    <t>2300m迄</t>
  </si>
  <si>
    <t>超2300m</t>
  </si>
  <si>
    <t>点数計</t>
  </si>
  <si>
    <t>3.5迄0点５km迄3点</t>
  </si>
  <si>
    <t>10km迄</t>
  </si>
  <si>
    <t>15km迄</t>
  </si>
  <si>
    <t>超15km</t>
  </si>
  <si>
    <t>鎌倉岳は急登の連続なので先に登りましょう。</t>
  </si>
  <si>
    <t>道鏡泣き尾根は鎖場の連続</t>
  </si>
  <si>
    <t>安達太良連峰一番の人気コース（たぶん）</t>
  </si>
  <si>
    <t>和尚から安達太良山間は霧だと道分かり難い</t>
  </si>
  <si>
    <t>このコース登山者極少数</t>
  </si>
  <si>
    <t>ガイドブックではハイキングコースだが，結構きついよ。特にキントリ坂と真山からの下り。</t>
  </si>
  <si>
    <t>鎖場と梯子は苦にならない。日高,石狩,大雪連峰眺め抜群</t>
  </si>
  <si>
    <t>どちらを先に登っても変わらない。私は花塚山が楽しい山と思う。</t>
  </si>
  <si>
    <t>女岳からの下りは超急坂。２本のロープがあるが滑る。</t>
  </si>
  <si>
    <t>お花畑だ。登山道は木根や石が笹に隠れていて歩きにくい</t>
  </si>
  <si>
    <t>標高低いが急登でしごかれる。合目標にだまされないこと</t>
  </si>
  <si>
    <t>銚子滝〜和尚山（往復）</t>
  </si>
  <si>
    <t>山開頃山頂直下雪渓,下りに自信ない人は軽アイゼンを（かなりの急傾斜）</t>
  </si>
  <si>
    <t>御池から長蔵へ，最後の平坦歩き単調で長く辛い</t>
  </si>
  <si>
    <t>山頂付近まで鎖場の連続。</t>
  </si>
  <si>
    <t>第２リフトのゲレンデは急登で息があがる</t>
  </si>
  <si>
    <t>田子倉は山頂手前の只見沢下山口へ。山頂から前岳に向かう要注意</t>
  </si>
  <si>
    <t>富良野の花と上ホロカの荒々しさを楽しめる</t>
  </si>
  <si>
    <t>鎖場あり。緊張するが慎重に行けば危険は少ない。</t>
  </si>
  <si>
    <t>縦走コースではあるが，縦走と言うより三つの山を上り下りして進む感じ。</t>
  </si>
  <si>
    <t>磐梯山</t>
  </si>
  <si>
    <t>飯豊山</t>
  </si>
  <si>
    <t>雨降りは登山道の土がメチャ滑る,下りは杖が必要</t>
  </si>
  <si>
    <t>道迷いやすい,地図を見て行動を,最近少し道標整備された</t>
  </si>
  <si>
    <t>小沢沿登る山深い,必ず道の詳しい人と行くべし,熊も恐いぞ</t>
  </si>
  <si>
    <t>いろいろな高山植物が結構見れる。五色沼の畔での食事は格別</t>
  </si>
  <si>
    <t>福島県</t>
  </si>
  <si>
    <t>加波山</t>
  </si>
  <si>
    <t>雨引神社下登山口〜雨引山分岐〜燕山〜加波山本殿〜加波山本宮〜往</t>
  </si>
  <si>
    <t>蔵王（不忘山）</t>
  </si>
  <si>
    <t>宮城県</t>
  </si>
  <si>
    <t>栂　峰</t>
  </si>
  <si>
    <t>山形県</t>
  </si>
  <si>
    <t>飯豊山（御坪）</t>
  </si>
  <si>
    <t>福島県</t>
  </si>
  <si>
    <t xml:space="preserve"> 三岩岳</t>
  </si>
  <si>
    <t>二股温泉〜男岳〜女岳〜二股温泉</t>
  </si>
  <si>
    <t xml:space="preserve"> 本山〜三国岳〜栗の沢</t>
  </si>
  <si>
    <t>吾妻一切経山(不動沢〜浄土)</t>
  </si>
  <si>
    <t>不動沢〜五色沼（往復)</t>
  </si>
  <si>
    <t xml:space="preserve"> 栗の沢〜三国岳〜切合小屋</t>
  </si>
  <si>
    <t>初夏，晩秋は暑くてばてます。梅林コースはほとんど登山者が居ません。道が分かり難いところ有り。</t>
  </si>
  <si>
    <t>鉾立〜御浜神社〜千蛇谷〜新山〜七高山〜行者岳〜御浜神社〜鉾立</t>
  </si>
  <si>
    <t>中沼登山口〜〜中沼〜上沼〜石淵分岐〜銀名水避難小屋〜姥石平〜山頂往復</t>
  </si>
  <si>
    <t>焼石岳</t>
  </si>
  <si>
    <t>岩手県</t>
  </si>
  <si>
    <t>八幡平</t>
  </si>
  <si>
    <t>裏岩手縦走路登山口〜大深山荘〜大深岳〜源太ヶ岳〜松川温泉</t>
  </si>
  <si>
    <t>八合目〜女目岳〜男岳〜火口原〜小岳〜大焼砂〜横岳〜湯森山〜笹森山〜八合目</t>
  </si>
  <si>
    <t>乳頭山（烏帽子岳）</t>
  </si>
  <si>
    <t>御池口〜田代〜山頂〜長の助新道〜沼山峠</t>
  </si>
  <si>
    <t>大峠林道〜大峠〜流石山〜大倉山〜三倉山〜本峰（往復）</t>
  </si>
  <si>
    <t>大日杉〜地蔵岳（往復）</t>
  </si>
  <si>
    <t>塩沢〜僧悟台〜笹平〜鉄山〜安達太良〜奥岳湯</t>
  </si>
  <si>
    <t>裏磐梯スキー〜銅沼〜中ノ湯〜弘法清水〜山頂（往復）</t>
  </si>
  <si>
    <t>切合〜本山〜大日岳〜本山</t>
  </si>
  <si>
    <t>苗場山</t>
  </si>
  <si>
    <t>新潟県</t>
  </si>
  <si>
    <t>かぐら・みつまたスキー場駐車場〜和田小屋〜神楽ヶ峰〜苗場山〜往復</t>
  </si>
  <si>
    <r>
      <t xml:space="preserve"> </t>
    </r>
    <r>
      <rPr>
        <sz val="12"/>
        <color indexed="14"/>
        <rFont val="Osaka"/>
        <family val="3"/>
      </rPr>
      <t>会津駒ヶ岳</t>
    </r>
  </si>
  <si>
    <r>
      <t xml:space="preserve"> </t>
    </r>
    <r>
      <rPr>
        <sz val="12"/>
        <color indexed="14"/>
        <rFont val="Osaka"/>
        <family val="3"/>
      </rPr>
      <t>会津朝日岳</t>
    </r>
  </si>
  <si>
    <r>
      <t xml:space="preserve"> </t>
    </r>
    <r>
      <rPr>
        <sz val="12"/>
        <color indexed="14"/>
        <rFont val="Osaka"/>
        <family val="3"/>
      </rPr>
      <t>博士山</t>
    </r>
  </si>
  <si>
    <t>会津駒ヶ岳</t>
  </si>
  <si>
    <t>二ペソツ山</t>
  </si>
  <si>
    <t>黒岳お鉢巡り</t>
  </si>
  <si>
    <t>富良野岳〜上ﾎﾛｶﾒｯﾄｸ山</t>
  </si>
  <si>
    <t>滝沢口〜駒ヶ岳〜中門岳〜駒ヶ岳〜キリンテ</t>
  </si>
  <si>
    <t>大日杉〜地蔵岳〜御坪（往復）</t>
  </si>
  <si>
    <t>滝沢口〜駒ヶ岳〜中門岳〜駒ヶ岳〜滝沢</t>
  </si>
  <si>
    <t>駒ヶ岳〜中門岳往復は結構距離が有る。往復９０分欲しい</t>
  </si>
  <si>
    <t>赤倉沢〜山頂（往復）</t>
  </si>
  <si>
    <t>黒檜沢〜山頂（往復）</t>
  </si>
  <si>
    <t>銚子滝〜和尚山〜安達太良山（往復）</t>
  </si>
  <si>
    <t>白馬岳１</t>
  </si>
  <si>
    <t>茨城県</t>
  </si>
  <si>
    <t>筑波神社〜山頂コル〜男体山〜女体山〜山頂コル〜筑波神社</t>
  </si>
  <si>
    <t>偉大なる里山である。道はよく整備されスニーカーで登る人もいるが，その人たちには結構きついだろう。</t>
  </si>
  <si>
    <t>筑波山（表）</t>
  </si>
  <si>
    <t>筑波山（裏）</t>
  </si>
  <si>
    <t>変化に富んだ楽しいコースです。前白根山からの奥白根山の眺めは迫力があります。</t>
  </si>
  <si>
    <t>安達太良の紅葉を見るならここか和尚山から。</t>
  </si>
  <si>
    <t>スキー場工事ので車進入禁止アプローチ長い（工事終了したかも）</t>
  </si>
  <si>
    <t>飯豊山登山記録参照してくだい。</t>
  </si>
  <si>
    <t>大雪山系の入門コースかな。コマクサも見れる。</t>
  </si>
  <si>
    <t>観光客はたいがいこのコースを利用する。</t>
  </si>
  <si>
    <t>歩行距離,獲得標高少ないが,極端な急登でひざにくる</t>
  </si>
  <si>
    <t>水沢山</t>
  </si>
  <si>
    <t>水沢観音登山口〜山頂往復</t>
  </si>
  <si>
    <t>谷急山</t>
  </si>
  <si>
    <t>国民宿谷登山口〜三方境〜山頂〜往復</t>
  </si>
  <si>
    <t>飯豊連峰</t>
  </si>
  <si>
    <t>湯袋峠手前登山口〜真壁町営野営場〜ユースホテル後〜御幸ヶ原〜女体山〜真壁町野営場〜湯袋峠手前登山口</t>
  </si>
  <si>
    <t>梅林公園登山口～男体山山頂～女体山～弁慶茶屋～筑波神社分岐～御幸ヶ原～男体山探勝路～梅林登山口</t>
  </si>
  <si>
    <t>筑波山（２ルート）</t>
  </si>
  <si>
    <t>群界尾根コース</t>
  </si>
  <si>
    <t>ここは登山コースよりも，登山口までの車のアプローチが大変。車の下を擦ったり，脇を木の枝で擦る。対向車への対応も大変。</t>
  </si>
  <si>
    <t>道はよく整備されている。急登だけど距離が短いのでひと喘ぎで着く</t>
  </si>
  <si>
    <t>白馬三山２</t>
  </si>
  <si>
    <t>白馬三山（村営小屋～清水岳～村営小屋～天狗山荘</t>
  </si>
  <si>
    <t>白馬三山１</t>
  </si>
  <si>
    <t>白馬三山（猿倉～大雪渓～村営小屋～白馬岳～村営小屋）</t>
  </si>
  <si>
    <t>白馬三山３</t>
  </si>
  <si>
    <t>白馬三山（天狗山荘～鑓温泉～猿倉）</t>
  </si>
  <si>
    <t>槍ヶ岳２</t>
  </si>
  <si>
    <t>槍ヶ岳２日目（ワサビ平～鏡平小屋～弓折岳分岐～双六小屋）</t>
  </si>
  <si>
    <t>槍ヶ岳３</t>
  </si>
  <si>
    <t>槍ヶ岳３日目（双六小屋～樅沢岳～左俣岳～千丈沢乗越～槍ヶ岳）</t>
  </si>
  <si>
    <t>トムラウシ山　　</t>
  </si>
  <si>
    <t>秋田県</t>
  </si>
  <si>
    <t>大東岳（表コース往復）</t>
  </si>
  <si>
    <t>本小屋登山口～表コース～往復</t>
  </si>
  <si>
    <t>登山道歩きやすい。途中鼻こすりの急登があるが短いので，ゆっくり登れば問題ない。</t>
  </si>
  <si>
    <t>大東岳（表～裏コース）</t>
  </si>
  <si>
    <t>本小屋登山口～表コース～裏コース～本小屋登山口</t>
  </si>
  <si>
    <t>白石スキー場～不忘山～南屏風岳～不忘山～白石駐車場</t>
  </si>
  <si>
    <t>不忘山～南屏風岳</t>
  </si>
  <si>
    <t>魚沼駒ヶ岳(登り)</t>
  </si>
  <si>
    <t>魚沼駒ヶ岳(下り)</t>
  </si>
  <si>
    <t>魚沼駒ヶ岳(往復)</t>
  </si>
  <si>
    <t>駒ノ湯山荘→小倉山→駒ヶ岳山荘→越後駒ヶ岳→駒ヶ岳山荘</t>
  </si>
  <si>
    <t>駒ヶ岳山荘→小倉山→駒ノ湯山荘</t>
  </si>
  <si>
    <t>駒ノ湯山荘→小倉山→駒ヶ岳山荘→越後駒ヶ岳→駒ヶ岳山荘→小倉山→駒ノ湯山荘</t>
  </si>
  <si>
    <t>登山口から駒の小屋まで急登連続。登山道も段差大きい。山頂からの展望は疲れが飛ぶ。</t>
  </si>
  <si>
    <t>登山口から駒の小屋まで急登連続。登山道も段差大きい。山頂からの展望は疲れが飛ぶ。</t>
  </si>
  <si>
    <t>かなりの急登で歩行距離長い。登山道は段差大きい。日帰り往復は相当の健脚必要。</t>
  </si>
  <si>
    <t>三岩岳→窓明山</t>
  </si>
  <si>
    <t>小豆温泉→三岩岳→窓明山→小豆温泉</t>
  </si>
  <si>
    <t>虎毛山</t>
  </si>
  <si>
    <t>林道終点→渡渉点→山頂→湿原～往復</t>
  </si>
  <si>
    <t>獲得高(高度比用）</t>
  </si>
  <si>
    <t>水平</t>
  </si>
  <si>
    <r>
      <t>獲 得</t>
    </r>
    <r>
      <rPr>
        <sz val="12"/>
        <rFont val="リュウミンライト−ＫＬ−等幅"/>
        <family val="3"/>
      </rPr>
      <t xml:space="preserve"> 高</t>
    </r>
  </si>
  <si>
    <t>高度比用</t>
  </si>
  <si>
    <t>なだらかな尾根歩き。途中枝道に引き込まれやすい個所有り。今は何らかの表示あると思われる。</t>
  </si>
  <si>
    <t>渡渉点から高松岳分岐までは超急登で階段の連続です。
距離，獲得高度少ないが，高度比が異常に高い。崖のような急登，急下降。</t>
  </si>
  <si>
    <t>早池峰山→鶏頭山</t>
  </si>
  <si>
    <t>小田越→早池峰山→鶏頭山→岳駐車場</t>
  </si>
  <si>
    <t>南本内岳→焼石岳</t>
  </si>
  <si>
    <t>南本内岳登山口→新居倉沢→花畑→南本内岳→焼石岳→往復</t>
  </si>
  <si>
    <t>早池峰山→中岳→鶏頭山は数値以上に険しい岩塊の歩行。</t>
  </si>
  <si>
    <t>標高が低いので夏の盛りには不向き。しかし花は素晴らしい。</t>
  </si>
  <si>
    <t>泉ヶ岳→北泉ヶ岳</t>
  </si>
  <si>
    <t>カモシカコース→泉ヶ岳→三叉路→北泉ヶ岳→水神コース</t>
  </si>
  <si>
    <t>大真名子山→小真名子山</t>
  </si>
  <si>
    <t>志津峠→大真名子山→小真名子山</t>
  </si>
  <si>
    <t>高度比を見てのとおりものすごい急登下降。登山道もかなり荒れていて道を間違える可能性有り。標識とビニル紐頼り。</t>
  </si>
  <si>
    <t>大滝根山・矢大臣山</t>
  </si>
  <si>
    <t>大滝根＝大越
矢大臣＝湯島</t>
  </si>
  <si>
    <t>大滝根山の大越コースは楽しいが，登山道分かりにくいところ有り。</t>
  </si>
  <si>
    <t>七時雨山</t>
  </si>
  <si>
    <t>山荘→北峰→南峰→往復</t>
  </si>
  <si>
    <t>姫神山</t>
  </si>
  <si>
    <t>一本杉登山口→山頂往復</t>
  </si>
  <si>
    <t>七時雨山・姫神山</t>
  </si>
  <si>
    <t>七時雨山（山荘→南峰往復）・姫神山（一本杉→山頂往復）</t>
  </si>
  <si>
    <t>1063＋1123.8</t>
  </si>
  <si>
    <t>かなりの急登です。ざんげ坂は丸太階段でかなり辛い。</t>
  </si>
  <si>
    <t>なだらかで道も荒れていないので，ハイキングコースです。</t>
  </si>
  <si>
    <t>二つ合わせると登りごたえがあります。が，昼食を麓でとると荷を軽くできるので楽。</t>
  </si>
  <si>
    <t>船形山</t>
  </si>
  <si>
    <t>大滝→船形山→蛇ヶ岳→三の宮→大滝</t>
  </si>
  <si>
    <t>翁倉山</t>
  </si>
  <si>
    <t>女川地区登山口→山頂往復</t>
  </si>
  <si>
    <t>緩やかで歩きやすい登山道。</t>
  </si>
  <si>
    <t>登山道は良く整備されている。仙台市民の初心者コースかな。</t>
  </si>
  <si>
    <t>水引入道→不忘山</t>
  </si>
  <si>
    <t>白石スキー場→沢コース水引入道→不忘山→白石スキー場</t>
  </si>
  <si>
    <t>五色岳→熊野岳</t>
  </si>
  <si>
    <t>大黒天→刈田岳→五色岳→ロバの耳岩鞍部→熊野岳→刈田岳→大黒天</t>
  </si>
  <si>
    <t>春の足慣らしによい。</t>
  </si>
  <si>
    <t>沢渡渉から水引入道，屏風岳は超急登で汗しぼられる。</t>
  </si>
  <si>
    <t>登山口から不忘山までは雨上がりはかなり滑る道悪。ストック無しの下りでは１回は尻餅をつきそう。</t>
  </si>
  <si>
    <t>巻機山</t>
  </si>
  <si>
    <t>桜坂駐車場登山口→ニセ巻機山→避難小屋→御機屋（おはたや）→割引岳（わりめきだけ）→御機屋→最高点→牛が岳→御機屋→避難小屋→ニセ巻機山→桜坂駐車場登山口</t>
  </si>
  <si>
    <t>距離も獲得高度もあるが，要所に休憩場所があり，ペースを守れば数値ほどの辛さがない。</t>
  </si>
  <si>
    <t>不忘山</t>
  </si>
  <si>
    <t>硯石→不忘山～山頂往復</t>
  </si>
  <si>
    <t>白石スキー場→不忘山～山頂往復</t>
  </si>
  <si>
    <t>五色岳からロバの耳岩鞍部は落石，浮き石で危険。行くのは自己責任。点数低いが精神的疲労大きい。</t>
  </si>
  <si>
    <t>船形山（旗坂）</t>
  </si>
  <si>
    <t>旗坂→升沢→山頂→蛇ヶ岳→旗坂</t>
  </si>
  <si>
    <t>距離，獲得高度あるが，なだらかで歩きやすいので，点数の割には疲れない。</t>
  </si>
  <si>
    <t>甑山</t>
  </si>
  <si>
    <t>皿川→男甑山→女甑山→コル→名勝沼→皿川</t>
  </si>
  <si>
    <t>平坦歩きから極端な急登，急下降になる。点数以上に急下降歩行技術必要。一方で急登高度差が２５０ｍ程度なので体力的にはきつくない。</t>
  </si>
  <si>
    <t>青麻山・あけら山</t>
  </si>
  <si>
    <t>310m登山口→青麻山→あけら山→青麻山→電波塔→作業道→３１０ｍ</t>
  </si>
  <si>
    <t>高度比は作業道含んでいるので，数値以上の急登下降。</t>
  </si>
  <si>
    <t>金華山→鹿狼山</t>
  </si>
  <si>
    <t>小斎峠→金華山→五社壇→鹿狼山→旧鹿狼の湯</t>
  </si>
  <si>
    <t>気持ちの良い里山であるが，登山道の分かり難いところがある。地形図必要。</t>
  </si>
  <si>
    <t>面白山</t>
  </si>
  <si>
    <t>面白山高原駅→カモシカコース→山頂→中面白山→長左エ門平→面白山高原駅</t>
  </si>
  <si>
    <t>変化に富んで楽しいコースであるが，カモシカコースはかなりの急登で汗を絞られる。</t>
  </si>
  <si>
    <t>熊野岳→名号峰</t>
  </si>
  <si>
    <t>坊平（ライザスキーワールド）→中丸山→熊野岳→名号峰～往復</t>
  </si>
  <si>
    <t>二股橋→冷水沢コース往復</t>
  </si>
  <si>
    <t>経塚山</t>
  </si>
  <si>
    <t>夏油温泉→山頂（往復）</t>
  </si>
  <si>
    <r>
      <t>全体</t>
    </r>
    <r>
      <rPr>
        <sz val="10"/>
        <rFont val="ＭＳ Ｐゴシック"/>
        <family val="3"/>
      </rPr>
      <t>に</t>
    </r>
    <r>
      <rPr>
        <sz val="12"/>
        <rFont val="ＭＳ Ｐゴシック"/>
        <family val="3"/>
      </rPr>
      <t>緩</t>
    </r>
    <r>
      <rPr>
        <sz val="10"/>
        <rFont val="ＭＳ Ｐゴシック"/>
        <family val="3"/>
      </rPr>
      <t>やかな</t>
    </r>
    <r>
      <rPr>
        <sz val="12"/>
        <rFont val="ＭＳ Ｐゴシック"/>
        <family val="3"/>
      </rPr>
      <t>登山道</t>
    </r>
    <r>
      <rPr>
        <sz val="10"/>
        <rFont val="ＭＳ Ｐゴシック"/>
        <family val="3"/>
      </rPr>
      <t>だが</t>
    </r>
    <r>
      <rPr>
        <sz val="12"/>
        <rFont val="ＭＳ Ｐゴシック"/>
        <family val="3"/>
      </rPr>
      <t>，木</t>
    </r>
    <r>
      <rPr>
        <sz val="10"/>
        <rFont val="ＭＳ Ｐゴシック"/>
        <family val="3"/>
      </rPr>
      <t>の</t>
    </r>
    <r>
      <rPr>
        <sz val="12"/>
        <rFont val="ＭＳ Ｐゴシック"/>
        <family val="3"/>
      </rPr>
      <t>根</t>
    </r>
    <r>
      <rPr>
        <sz val="10"/>
        <rFont val="ＭＳ Ｐゴシック"/>
        <family val="3"/>
      </rPr>
      <t>や</t>
    </r>
    <r>
      <rPr>
        <sz val="12"/>
        <rFont val="ＭＳ Ｐゴシック"/>
        <family val="3"/>
      </rPr>
      <t>小石</t>
    </r>
    <r>
      <rPr>
        <sz val="10"/>
        <rFont val="ＭＳ Ｐゴシック"/>
        <family val="3"/>
      </rPr>
      <t>が</t>
    </r>
    <r>
      <rPr>
        <sz val="12"/>
        <rFont val="ＭＳ Ｐゴシック"/>
        <family val="3"/>
      </rPr>
      <t>多</t>
    </r>
    <r>
      <rPr>
        <sz val="10"/>
        <rFont val="ＭＳ Ｐゴシック"/>
        <family val="3"/>
      </rPr>
      <t>く，それらを</t>
    </r>
    <r>
      <rPr>
        <sz val="12"/>
        <rFont val="ＭＳ Ｐゴシック"/>
        <family val="3"/>
      </rPr>
      <t>笹</t>
    </r>
    <r>
      <rPr>
        <sz val="10"/>
        <rFont val="ＭＳ Ｐゴシック"/>
        <family val="3"/>
      </rPr>
      <t>が</t>
    </r>
    <r>
      <rPr>
        <sz val="12"/>
        <rFont val="ＭＳ Ｐゴシック"/>
        <family val="3"/>
      </rPr>
      <t>覆</t>
    </r>
    <r>
      <rPr>
        <sz val="10"/>
        <rFont val="ＭＳ Ｐゴシック"/>
        <family val="3"/>
      </rPr>
      <t>うていたりで，かなり</t>
    </r>
    <r>
      <rPr>
        <sz val="12"/>
        <rFont val="ＭＳ Ｐゴシック"/>
        <family val="3"/>
      </rPr>
      <t>歩</t>
    </r>
    <r>
      <rPr>
        <sz val="10"/>
        <rFont val="ＭＳ Ｐゴシック"/>
        <family val="3"/>
      </rPr>
      <t>きにくい。</t>
    </r>
    <r>
      <rPr>
        <sz val="12"/>
        <rFont val="ＭＳ Ｐゴシック"/>
        <family val="3"/>
      </rPr>
      <t>帰</t>
    </r>
    <r>
      <rPr>
        <sz val="10"/>
        <rFont val="ＭＳ Ｐゴシック"/>
        <family val="3"/>
      </rPr>
      <t>りの</t>
    </r>
    <r>
      <rPr>
        <sz val="12"/>
        <rFont val="ＭＳ Ｐゴシック"/>
        <family val="3"/>
      </rPr>
      <t>林道歩</t>
    </r>
    <r>
      <rPr>
        <sz val="10"/>
        <rFont val="ＭＳ Ｐゴシック"/>
        <family val="3"/>
      </rPr>
      <t>きはかなり</t>
    </r>
    <r>
      <rPr>
        <sz val="12"/>
        <rFont val="ＭＳ Ｐゴシック"/>
        <family val="3"/>
      </rPr>
      <t>苦痛。
林道終点近</t>
    </r>
    <r>
      <rPr>
        <sz val="10"/>
        <rFont val="ＭＳ Ｐゴシック"/>
        <family val="3"/>
      </rPr>
      <t>くで</t>
    </r>
    <r>
      <rPr>
        <sz val="12"/>
        <rFont val="ＭＳ Ｐゴシック"/>
        <family val="3"/>
      </rPr>
      <t>土石流</t>
    </r>
    <r>
      <rPr>
        <sz val="10"/>
        <rFont val="ＭＳ Ｐゴシック"/>
        <family val="3"/>
      </rPr>
      <t>による</t>
    </r>
    <r>
      <rPr>
        <sz val="12"/>
        <rFont val="ＭＳ Ｐゴシック"/>
        <family val="3"/>
      </rPr>
      <t>大沢徒渉</t>
    </r>
    <r>
      <rPr>
        <sz val="10"/>
        <rFont val="ＭＳ Ｐゴシック"/>
        <family val="3"/>
      </rPr>
      <t>があり，</t>
    </r>
    <r>
      <rPr>
        <sz val="12"/>
        <rFont val="ＭＳ Ｐゴシック"/>
        <family val="3"/>
      </rPr>
      <t>雨降</t>
    </r>
    <r>
      <rPr>
        <sz val="10"/>
        <rFont val="ＭＳ Ｐゴシック"/>
        <family val="3"/>
      </rPr>
      <t>ると</t>
    </r>
    <r>
      <rPr>
        <sz val="12"/>
        <rFont val="ＭＳ Ｐゴシック"/>
        <family val="3"/>
      </rPr>
      <t>渡</t>
    </r>
    <r>
      <rPr>
        <sz val="10"/>
        <rFont val="ＭＳ Ｐゴシック"/>
        <family val="3"/>
      </rPr>
      <t>れない</t>
    </r>
    <r>
      <rPr>
        <sz val="12"/>
        <rFont val="ＭＳ Ｐゴシック"/>
        <family val="3"/>
      </rPr>
      <t>可能性有</t>
    </r>
    <r>
      <rPr>
        <sz val="10"/>
        <rFont val="ＭＳ Ｐゴシック"/>
        <family val="3"/>
      </rPr>
      <t>り</t>
    </r>
    <r>
      <rPr>
        <sz val="12"/>
        <rFont val="ＭＳ Ｐゴシック"/>
        <family val="3"/>
      </rPr>
      <t>。</t>
    </r>
  </si>
  <si>
    <t>　夕張岳</t>
  </si>
  <si>
    <t>小野岳</t>
  </si>
  <si>
    <t>小野観世音→山頂→大内宿</t>
  </si>
  <si>
    <t>猫魔岳・雄国山</t>
  </si>
  <si>
    <t>八方台→猫魔岳→雄国山→らビスタ裏磐梯ラビスパ裏磐梯</t>
  </si>
  <si>
    <t>月山</t>
  </si>
  <si>
    <t>リフト終点→月山山頂→姥沢小屋</t>
  </si>
  <si>
    <t>滝登山口→額取山→大将旗山→往復</t>
  </si>
  <si>
    <t>額取山・大将旗山</t>
  </si>
  <si>
    <t>三峰山→北泉ヶ岳</t>
  </si>
  <si>
    <t>大倉登山口→北泉ヶ岳分岐→三峰山→北泉ヶ岳分岐→水神コース→泉ヶ岳スキー場駐車場</t>
  </si>
  <si>
    <t>変化に富んだ楽しいコース。一部岩塊でコース分かりにくい所あるので，ガスのかかっていない時がよい。</t>
  </si>
  <si>
    <t>長い歩きだがコース全体は緩やかなことクッションの効いた登山道なので歩きやすい。ただ，北泉ヶ岳からスキー場駐車場までは砕石など多い。</t>
  </si>
  <si>
    <t>縫道石山</t>
  </si>
  <si>
    <t>駐車場→山頂→往復</t>
  </si>
  <si>
    <t>大尽山</t>
  </si>
  <si>
    <t>駐車場→登山口→一体地蔵分岐→山頂→往復</t>
  </si>
  <si>
    <t>山頂直下は笹が被る超急登。帰りは長い林道歩きを退屈がらず楽しもう。</t>
  </si>
  <si>
    <t>崖登り的な急登がスリル有り。でもあまり危険ではない。</t>
  </si>
  <si>
    <t>二股橋の駐車場からの往復なら，距離は短い。花に興味ある人は時間が足りなくなるほど咲いている。</t>
  </si>
  <si>
    <t>蛤山</t>
  </si>
  <si>
    <t>青少年旅行村→蛤山→国体コース→青少年旅行村</t>
  </si>
  <si>
    <t>国体コースの一部は雪が着くと滑落危険。それ以外はハイキングコース。</t>
  </si>
  <si>
    <t>旗坂→升沢→山頂→湯谷地→旗坂</t>
  </si>
  <si>
    <t>疲れてからの湯谷地→三光の宮登りは辛かった。</t>
  </si>
  <si>
    <t>南屏風岳</t>
  </si>
  <si>
    <t>刈田峠→屏風岳→南屏風岳→屏風岳→澄川林道</t>
  </si>
  <si>
    <t>屏風岳中腹から烏帽子岳鞍部への下りは過去山行中５本指に入る急斜。覚悟が必要。</t>
  </si>
  <si>
    <t>裏コースは山頂から１５分程進むと急下降がある。浮き石の連続のうえ，つかまる樹木も少ないので，膝への疲労感がかなりある。
避難小屋から登山口までは終始急斜面をトラバース。強い雨などには滑落，崖崩れなどに要注意だろう。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</si>
</sst>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00"/>
    <numFmt numFmtId="178" formatCode="0.000000"/>
    <numFmt numFmtId="179" formatCode="#,##0.000;[Red]\-#,##0.000"/>
    <numFmt numFmtId="180" formatCode="#,##0.0000;[Red]\-#,##0.0000"/>
    <numFmt numFmtId="181" formatCode="#,##0.0;[Red]\-#,##0.0"/>
    <numFmt numFmtId="182" formatCode="0.0"/>
    <numFmt numFmtId="183" formatCode="[&lt;=999]000;000\-0000"/>
    <numFmt numFmtId="184" formatCode="&quot;Yes&quot;;&quot;Yes&quot;;&quot;No&quot;"/>
    <numFmt numFmtId="185" formatCode="&quot;True&quot;;&quot;True&quot;;&quot;False&quot;"/>
    <numFmt numFmtId="186" formatCode="&quot;On&quot;;&quot;On&quot;;&quot;Off&quot;"/>
    <numFmt numFmtId="187" formatCode="[$€-2]\ #,##0.00_);[Red]\([$€-2]\ #,##0.00\)"/>
    <numFmt numFmtId="188" formatCode="0.0_);[Red]\(0.0\)"/>
  </numFmts>
  <fonts count="82">
    <font>
      <sz val="12"/>
      <name val="Osaka"/>
      <family val="3"/>
    </font>
    <font>
      <b/>
      <sz val="12"/>
      <name val="Osaka"/>
      <family val="3"/>
    </font>
    <font>
      <i/>
      <sz val="12"/>
      <name val="Osaka"/>
      <family val="3"/>
    </font>
    <font>
      <b/>
      <i/>
      <sz val="12"/>
      <name val="Osaka"/>
      <family val="3"/>
    </font>
    <font>
      <sz val="12"/>
      <name val="リュウミンライト−ＫＬ−等幅"/>
      <family val="3"/>
    </font>
    <font>
      <sz val="10"/>
      <name val="リュウミンライト−ＫＬ−等幅"/>
      <family val="3"/>
    </font>
    <font>
      <sz val="9"/>
      <name val="リュウミンライト−ＫＬ−等幅"/>
      <family val="3"/>
    </font>
    <font>
      <sz val="12"/>
      <color indexed="17"/>
      <name val="リュウミンライト−ＫＬ−等幅"/>
      <family val="3"/>
    </font>
    <font>
      <sz val="12"/>
      <color indexed="36"/>
      <name val="リュウミンライト−ＫＬ−等幅"/>
      <family val="3"/>
    </font>
    <font>
      <sz val="12"/>
      <color indexed="12"/>
      <name val="リュウミンライト−ＫＬ−等幅"/>
      <family val="3"/>
    </font>
    <font>
      <sz val="12"/>
      <color indexed="10"/>
      <name val="リュウミンライト−ＫＬ−等幅"/>
      <family val="3"/>
    </font>
    <font>
      <sz val="14"/>
      <name val="リュウミンライト−ＫＬ−等幅"/>
      <family val="3"/>
    </font>
    <font>
      <sz val="8"/>
      <name val="リュウミンライト−ＫＬ−等幅"/>
      <family val="3"/>
    </font>
    <font>
      <sz val="12"/>
      <color indexed="25"/>
      <name val="リュウミンライト−ＫＬ−等幅"/>
      <family val="3"/>
    </font>
    <font>
      <sz val="10"/>
      <name val="平成明朝"/>
      <family val="3"/>
    </font>
    <font>
      <sz val="12"/>
      <name val="平成明朝"/>
      <family val="3"/>
    </font>
    <font>
      <sz val="12"/>
      <color indexed="8"/>
      <name val="平成明朝"/>
      <family val="3"/>
    </font>
    <font>
      <sz val="10"/>
      <name val="Osaka"/>
      <family val="3"/>
    </font>
    <font>
      <sz val="12"/>
      <color indexed="10"/>
      <name val="Osaka"/>
      <family val="3"/>
    </font>
    <font>
      <sz val="6"/>
      <name val="Osaka"/>
      <family val="3"/>
    </font>
    <font>
      <sz val="12"/>
      <color indexed="60"/>
      <name val="Osaka"/>
      <family val="3"/>
    </font>
    <font>
      <sz val="12"/>
      <color indexed="56"/>
      <name val="リュウミンライト−ＫＬ−等幅"/>
      <family val="3"/>
    </font>
    <font>
      <sz val="12"/>
      <color indexed="56"/>
      <name val="Osaka"/>
      <family val="3"/>
    </font>
    <font>
      <sz val="12"/>
      <color indexed="16"/>
      <name val="リュウミンライト−ＫＬ−等幅"/>
      <family val="3"/>
    </font>
    <font>
      <sz val="12"/>
      <color indexed="14"/>
      <name val="Osaka"/>
      <family val="3"/>
    </font>
    <font>
      <sz val="12"/>
      <color indexed="14"/>
      <name val="リュウミンライト−ＫＬ−等幅"/>
      <family val="3"/>
    </font>
    <font>
      <sz val="12"/>
      <color indexed="16"/>
      <name val="平成明朝"/>
      <family val="3"/>
    </font>
    <font>
      <sz val="12"/>
      <color indexed="16"/>
      <name val="Osaka"/>
      <family val="3"/>
    </font>
    <font>
      <sz val="12"/>
      <color indexed="60"/>
      <name val="リュウミンライト−ＫＬ−等幅"/>
      <family val="3"/>
    </font>
    <font>
      <sz val="18"/>
      <name val="平成明朝"/>
      <family val="3"/>
    </font>
    <font>
      <u val="single"/>
      <sz val="8.75"/>
      <color indexed="12"/>
      <name val="Osaka"/>
      <family val="3"/>
    </font>
    <font>
      <u val="single"/>
      <sz val="8.75"/>
      <color indexed="36"/>
      <name val="Osaka"/>
      <family val="3"/>
    </font>
    <font>
      <sz val="12"/>
      <color indexed="8"/>
      <name val="リュウミンライト−ＫＬ−等幅"/>
      <family val="3"/>
    </font>
    <font>
      <sz val="12"/>
      <color indexed="17"/>
      <name val="Osaka"/>
      <family val="3"/>
    </font>
    <font>
      <sz val="10"/>
      <color indexed="8"/>
      <name val="リュウミンライト−ＫＬ−等幅"/>
      <family val="3"/>
    </font>
    <font>
      <sz val="12"/>
      <color indexed="49"/>
      <name val="リュウミンライト−ＫＬ−等幅"/>
      <family val="3"/>
    </font>
    <font>
      <sz val="11"/>
      <name val="リュウミンライト−ＫＬ−等幅"/>
      <family val="3"/>
    </font>
    <font>
      <sz val="12"/>
      <name val="ＭＳ Ｐ明朝"/>
      <family val="1"/>
    </font>
    <font>
      <sz val="10"/>
      <name val="ＭＳ Ｐゴシック"/>
      <family val="3"/>
    </font>
    <font>
      <sz val="12"/>
      <name val="ＭＳ Ｐゴシック"/>
      <family val="3"/>
    </font>
    <font>
      <sz val="10"/>
      <color indexed="8"/>
      <name val="ＤＦ平成明朝体W3"/>
      <family val="0"/>
    </font>
    <font>
      <sz val="10"/>
      <color indexed="9"/>
      <name val="ＤＦ平成明朝体W3"/>
      <family val="0"/>
    </font>
    <font>
      <b/>
      <sz val="18"/>
      <color indexed="62"/>
      <name val="ＭＳ Ｐゴシック"/>
      <family val="3"/>
    </font>
    <font>
      <b/>
      <sz val="10"/>
      <color indexed="9"/>
      <name val="ＤＦ平成明朝体W3"/>
      <family val="0"/>
    </font>
    <font>
      <sz val="10"/>
      <color indexed="60"/>
      <name val="ＤＦ平成明朝体W3"/>
      <family val="0"/>
    </font>
    <font>
      <sz val="10"/>
      <color indexed="13"/>
      <name val="ＤＦ平成明朝体W3"/>
      <family val="0"/>
    </font>
    <font>
      <sz val="10"/>
      <color indexed="14"/>
      <name val="ＤＦ平成明朝体W3"/>
      <family val="0"/>
    </font>
    <font>
      <b/>
      <sz val="10"/>
      <color indexed="13"/>
      <name val="ＤＦ平成明朝体W3"/>
      <family val="0"/>
    </font>
    <font>
      <sz val="10"/>
      <color indexed="10"/>
      <name val="ＤＦ平成明朝体W3"/>
      <family val="0"/>
    </font>
    <font>
      <b/>
      <sz val="15"/>
      <color indexed="62"/>
      <name val="ＤＦ平成明朝体W3"/>
      <family val="0"/>
    </font>
    <font>
      <b/>
      <sz val="13"/>
      <color indexed="62"/>
      <name val="ＤＦ平成明朝体W3"/>
      <family val="0"/>
    </font>
    <font>
      <b/>
      <sz val="11"/>
      <color indexed="62"/>
      <name val="ＤＦ平成明朝体W3"/>
      <family val="0"/>
    </font>
    <font>
      <b/>
      <sz val="10"/>
      <color indexed="8"/>
      <name val="ＤＦ平成明朝体W3"/>
      <family val="0"/>
    </font>
    <font>
      <b/>
      <sz val="10"/>
      <color indexed="63"/>
      <name val="ＤＦ平成明朝体W3"/>
      <family val="0"/>
    </font>
    <font>
      <i/>
      <sz val="10"/>
      <color indexed="23"/>
      <name val="ＤＦ平成明朝体W3"/>
      <family val="0"/>
    </font>
    <font>
      <sz val="10"/>
      <color indexed="62"/>
      <name val="ＤＦ平成明朝体W3"/>
      <family val="0"/>
    </font>
    <font>
      <sz val="10"/>
      <color indexed="17"/>
      <name val="ＤＦ平成明朝体W3"/>
      <family val="0"/>
    </font>
    <font>
      <sz val="12"/>
      <color indexed="52"/>
      <name val="リュウミンライト−ＫＬ−等幅"/>
      <family val="3"/>
    </font>
    <font>
      <sz val="12"/>
      <color indexed="52"/>
      <name val="Osaka"/>
      <family val="3"/>
    </font>
    <font>
      <sz val="10"/>
      <color theme="1"/>
      <name val="ＤＦ平成明朝体W3"/>
      <family val="0"/>
    </font>
    <font>
      <sz val="10"/>
      <color theme="0"/>
      <name val="ＤＦ平成明朝体W3"/>
      <family val="0"/>
    </font>
    <font>
      <b/>
      <sz val="18"/>
      <color theme="3"/>
      <name val="Cambria"/>
      <family val="3"/>
    </font>
    <font>
      <b/>
      <sz val="10"/>
      <color theme="0"/>
      <name val="ＤＦ平成明朝体W3"/>
      <family val="0"/>
    </font>
    <font>
      <sz val="10"/>
      <color rgb="FF9C6500"/>
      <name val="ＤＦ平成明朝体W3"/>
      <family val="0"/>
    </font>
    <font>
      <sz val="10"/>
      <color rgb="FFFA7D00"/>
      <name val="ＤＦ平成明朝体W3"/>
      <family val="0"/>
    </font>
    <font>
      <sz val="10"/>
      <color rgb="FF9C0006"/>
      <name val="ＤＦ平成明朝体W3"/>
      <family val="0"/>
    </font>
    <font>
      <b/>
      <sz val="10"/>
      <color rgb="FFFA7D00"/>
      <name val="ＤＦ平成明朝体W3"/>
      <family val="0"/>
    </font>
    <font>
      <sz val="10"/>
      <color rgb="FFFF0000"/>
      <name val="ＤＦ平成明朝体W3"/>
      <family val="0"/>
    </font>
    <font>
      <b/>
      <sz val="15"/>
      <color theme="3"/>
      <name val="ＤＦ平成明朝体W3"/>
      <family val="0"/>
    </font>
    <font>
      <b/>
      <sz val="13"/>
      <color theme="3"/>
      <name val="ＤＦ平成明朝体W3"/>
      <family val="0"/>
    </font>
    <font>
      <b/>
      <sz val="11"/>
      <color theme="3"/>
      <name val="ＤＦ平成明朝体W3"/>
      <family val="0"/>
    </font>
    <font>
      <b/>
      <sz val="10"/>
      <color theme="1"/>
      <name val="ＤＦ平成明朝体W3"/>
      <family val="0"/>
    </font>
    <font>
      <b/>
      <sz val="10"/>
      <color rgb="FF3F3F3F"/>
      <name val="ＤＦ平成明朝体W3"/>
      <family val="0"/>
    </font>
    <font>
      <i/>
      <sz val="10"/>
      <color rgb="FF7F7F7F"/>
      <name val="ＤＦ平成明朝体W3"/>
      <family val="0"/>
    </font>
    <font>
      <sz val="10"/>
      <color rgb="FF3F3F76"/>
      <name val="ＤＦ平成明朝体W3"/>
      <family val="0"/>
    </font>
    <font>
      <sz val="10"/>
      <color rgb="FF006100"/>
      <name val="ＤＦ平成明朝体W3"/>
      <family val="0"/>
    </font>
    <font>
      <sz val="12"/>
      <color theme="5" tint="-0.24997000396251678"/>
      <name val="リュウミンライト−ＫＬ−等幅"/>
      <family val="3"/>
    </font>
    <font>
      <sz val="12"/>
      <name val="Calibri"/>
      <family val="3"/>
    </font>
    <font>
      <sz val="12"/>
      <color rgb="FFFF3399"/>
      <name val="リュウミンライト−ＫＬ−等幅"/>
      <family val="3"/>
    </font>
    <font>
      <sz val="12"/>
      <color rgb="FF006600"/>
      <name val="Osaka"/>
      <family val="3"/>
    </font>
    <font>
      <sz val="12"/>
      <color theme="5" tint="-0.4999699890613556"/>
      <name val="Osaka"/>
      <family val="3"/>
    </font>
    <font>
      <sz val="12"/>
      <color theme="5" tint="-0.4999699890613556"/>
      <name val="リュウミンライト−ＫＬ−等幅"/>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6"/>
        <bgColor indexed="64"/>
      </patternFill>
    </fill>
    <fill>
      <patternFill patternType="solid">
        <fgColor indexed="24"/>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ouble"/>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double"/>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1" fillId="0" borderId="0" applyNumberFormat="0" applyFill="0" applyBorder="0" applyAlignment="0" applyProtection="0"/>
    <xf numFmtId="0" fontId="75" fillId="32" borderId="0" applyNumberFormat="0" applyBorder="0" applyAlignment="0" applyProtection="0"/>
  </cellStyleXfs>
  <cellXfs count="226">
    <xf numFmtId="0" fontId="0" fillId="0" borderId="0" xfId="0" applyAlignment="1">
      <alignment/>
    </xf>
    <xf numFmtId="1" fontId="11" fillId="0" borderId="0" xfId="0" applyNumberFormat="1" applyFont="1" applyBorder="1" applyAlignment="1">
      <alignment wrapText="1"/>
    </xf>
    <xf numFmtId="1" fontId="4" fillId="0" borderId="10" xfId="0" applyNumberFormat="1" applyFont="1" applyBorder="1" applyAlignment="1">
      <alignment vertical="center" wrapText="1"/>
    </xf>
    <xf numFmtId="1" fontId="15" fillId="0" borderId="11" xfId="0" applyNumberFormat="1" applyFont="1" applyBorder="1" applyAlignment="1">
      <alignment wrapText="1"/>
    </xf>
    <xf numFmtId="1" fontId="4" fillId="0" borderId="0" xfId="0" applyNumberFormat="1" applyFont="1" applyAlignment="1">
      <alignment wrapText="1"/>
    </xf>
    <xf numFmtId="1" fontId="4" fillId="0" borderId="11" xfId="0" applyNumberFormat="1" applyFont="1" applyBorder="1" applyAlignment="1">
      <alignment horizontal="left" vertical="center" wrapText="1" indent="1"/>
    </xf>
    <xf numFmtId="1" fontId="15" fillId="0" borderId="12" xfId="0" applyNumberFormat="1" applyFont="1" applyBorder="1" applyAlignment="1">
      <alignment wrapText="1"/>
    </xf>
    <xf numFmtId="1" fontId="4" fillId="0" borderId="0" xfId="0" applyNumberFormat="1" applyFont="1" applyBorder="1" applyAlignment="1">
      <alignment vertical="center" wrapText="1"/>
    </xf>
    <xf numFmtId="1" fontId="4" fillId="0" borderId="12" xfId="0" applyNumberFormat="1" applyFont="1" applyBorder="1" applyAlignment="1">
      <alignment wrapText="1"/>
    </xf>
    <xf numFmtId="0" fontId="4" fillId="0" borderId="0" xfId="0" applyFont="1" applyAlignment="1">
      <alignment wrapText="1"/>
    </xf>
    <xf numFmtId="1" fontId="4" fillId="0" borderId="12" xfId="49" applyNumberFormat="1" applyFont="1" applyBorder="1" applyAlignment="1">
      <alignment wrapText="1"/>
    </xf>
    <xf numFmtId="1" fontId="4" fillId="0" borderId="11" xfId="49" applyNumberFormat="1" applyFont="1" applyBorder="1" applyAlignment="1">
      <alignment wrapText="1"/>
    </xf>
    <xf numFmtId="182" fontId="4" fillId="0" borderId="13" xfId="0" applyNumberFormat="1" applyFont="1" applyBorder="1" applyAlignment="1">
      <alignment wrapText="1"/>
    </xf>
    <xf numFmtId="1" fontId="7" fillId="0" borderId="13" xfId="49" applyNumberFormat="1" applyFont="1" applyBorder="1" applyAlignment="1">
      <alignment horizontal="center" wrapText="1"/>
    </xf>
    <xf numFmtId="1" fontId="13" fillId="0" borderId="11" xfId="49" applyNumberFormat="1" applyFont="1" applyBorder="1" applyAlignment="1">
      <alignment horizontal="center" wrapText="1"/>
    </xf>
    <xf numFmtId="1" fontId="8" fillId="0" borderId="13" xfId="49" applyNumberFormat="1" applyFont="1" applyBorder="1" applyAlignment="1">
      <alignment horizontal="right" wrapText="1"/>
    </xf>
    <xf numFmtId="1" fontId="9" fillId="0" borderId="13" xfId="0" applyNumberFormat="1" applyFont="1" applyBorder="1" applyAlignment="1">
      <alignment wrapText="1"/>
    </xf>
    <xf numFmtId="1" fontId="10" fillId="0" borderId="13" xfId="0" applyNumberFormat="1" applyFont="1" applyBorder="1" applyAlignment="1">
      <alignment wrapText="1"/>
    </xf>
    <xf numFmtId="1" fontId="5" fillId="0" borderId="12" xfId="0" applyNumberFormat="1" applyFont="1" applyBorder="1" applyAlignment="1">
      <alignment horizontal="center" vertical="center" wrapText="1"/>
    </xf>
    <xf numFmtId="0" fontId="11" fillId="0" borderId="0" xfId="0" applyFont="1" applyAlignment="1">
      <alignment wrapText="1"/>
    </xf>
    <xf numFmtId="1" fontId="5" fillId="0" borderId="0" xfId="0" applyNumberFormat="1" applyFont="1" applyAlignment="1">
      <alignment horizontal="center" vertical="center" wrapText="1"/>
    </xf>
    <xf numFmtId="1" fontId="4" fillId="0" borderId="0" xfId="49" applyNumberFormat="1" applyFont="1" applyBorder="1" applyAlignment="1">
      <alignment wrapText="1"/>
    </xf>
    <xf numFmtId="1" fontId="11" fillId="0" borderId="0" xfId="49" applyNumberFormat="1" applyFont="1" applyBorder="1" applyAlignment="1">
      <alignment wrapText="1"/>
    </xf>
    <xf numFmtId="0" fontId="4" fillId="0" borderId="0" xfId="0" applyFont="1" applyAlignment="1">
      <alignment vertical="center" wrapText="1"/>
    </xf>
    <xf numFmtId="1" fontId="4" fillId="0" borderId="10" xfId="49" applyNumberFormat="1" applyFont="1" applyBorder="1" applyAlignment="1">
      <alignment vertical="center" wrapText="1"/>
    </xf>
    <xf numFmtId="1" fontId="4" fillId="0" borderId="14" xfId="0" applyNumberFormat="1" applyFont="1" applyBorder="1" applyAlignment="1">
      <alignment vertical="center" wrapText="1"/>
    </xf>
    <xf numFmtId="1" fontId="5" fillId="0" borderId="11" xfId="0" applyNumberFormat="1" applyFont="1" applyBorder="1" applyAlignment="1">
      <alignment vertical="center" wrapText="1"/>
    </xf>
    <xf numFmtId="1" fontId="4" fillId="0" borderId="14" xfId="49" applyNumberFormat="1" applyFont="1" applyBorder="1" applyAlignment="1">
      <alignment vertical="center" wrapText="1"/>
    </xf>
    <xf numFmtId="1" fontId="4" fillId="0" borderId="15" xfId="49" applyNumberFormat="1" applyFont="1" applyBorder="1" applyAlignment="1">
      <alignment horizontal="center" wrapText="1"/>
    </xf>
    <xf numFmtId="1" fontId="4" fillId="0" borderId="16" xfId="49" applyNumberFormat="1" applyFont="1" applyBorder="1" applyAlignment="1">
      <alignment horizontal="center" wrapText="1"/>
    </xf>
    <xf numFmtId="1" fontId="4" fillId="0" borderId="13" xfId="0" applyNumberFormat="1" applyFont="1" applyBorder="1" applyAlignment="1">
      <alignment horizontal="center" wrapText="1"/>
    </xf>
    <xf numFmtId="1" fontId="4" fillId="0" borderId="13" xfId="49" applyNumberFormat="1" applyFont="1" applyBorder="1" applyAlignment="1">
      <alignment horizontal="center" wrapText="1"/>
    </xf>
    <xf numFmtId="1" fontId="4" fillId="0" borderId="13" xfId="0" applyNumberFormat="1" applyFont="1" applyBorder="1" applyAlignment="1">
      <alignment horizontal="center" wrapText="1"/>
    </xf>
    <xf numFmtId="1" fontId="4" fillId="0" borderId="13" xfId="0" applyNumberFormat="1" applyFont="1" applyBorder="1" applyAlignment="1">
      <alignment horizontal="center" vertical="top" wrapText="1"/>
    </xf>
    <xf numFmtId="38" fontId="16" fillId="0" borderId="0" xfId="0" applyNumberFormat="1" applyFont="1" applyBorder="1" applyAlignment="1">
      <alignment wrapText="1"/>
    </xf>
    <xf numFmtId="0" fontId="0" fillId="0" borderId="0" xfId="0" applyAlignment="1">
      <alignment wrapText="1"/>
    </xf>
    <xf numFmtId="1" fontId="4" fillId="0" borderId="12" xfId="49" applyNumberFormat="1" applyFont="1" applyBorder="1" applyAlignment="1">
      <alignment wrapText="1"/>
    </xf>
    <xf numFmtId="1" fontId="4" fillId="0" borderId="11" xfId="49" applyNumberFormat="1" applyFont="1" applyBorder="1" applyAlignment="1">
      <alignment wrapText="1"/>
    </xf>
    <xf numFmtId="182" fontId="4" fillId="0" borderId="13" xfId="0" applyNumberFormat="1" applyFont="1" applyBorder="1" applyAlignment="1">
      <alignment wrapText="1"/>
    </xf>
    <xf numFmtId="1" fontId="4" fillId="0" borderId="0" xfId="49" applyNumberFormat="1" applyFont="1" applyAlignment="1">
      <alignment wrapText="1"/>
    </xf>
    <xf numFmtId="182" fontId="4" fillId="0" borderId="0" xfId="0" applyNumberFormat="1" applyFont="1" applyAlignment="1">
      <alignment wrapText="1"/>
    </xf>
    <xf numFmtId="1" fontId="0" fillId="0" borderId="0" xfId="0" applyNumberFormat="1" applyFont="1" applyAlignment="1">
      <alignment horizontal="left" vertical="center" wrapText="1" indent="1"/>
    </xf>
    <xf numFmtId="1" fontId="4" fillId="0" borderId="0" xfId="0" applyNumberFormat="1" applyFont="1" applyAlignment="1">
      <alignment horizontal="left" vertical="center" wrapText="1" indent="1"/>
    </xf>
    <xf numFmtId="1" fontId="4" fillId="0" borderId="17" xfId="0" applyNumberFormat="1" applyFont="1" applyBorder="1" applyAlignment="1">
      <alignment vertical="center" wrapText="1"/>
    </xf>
    <xf numFmtId="1" fontId="4" fillId="0" borderId="12" xfId="0" applyNumberFormat="1" applyFont="1" applyBorder="1" applyAlignment="1">
      <alignment vertical="center" wrapText="1"/>
    </xf>
    <xf numFmtId="1" fontId="24" fillId="0" borderId="12" xfId="0" applyNumberFormat="1" applyFont="1" applyBorder="1" applyAlignment="1">
      <alignment vertical="center" wrapText="1"/>
    </xf>
    <xf numFmtId="0" fontId="20" fillId="0" borderId="18" xfId="0" applyFont="1" applyBorder="1" applyAlignment="1">
      <alignment vertical="center" wrapText="1"/>
    </xf>
    <xf numFmtId="0" fontId="0" fillId="0" borderId="18" xfId="0" applyFont="1" applyBorder="1" applyAlignment="1">
      <alignment vertical="center" wrapText="1"/>
    </xf>
    <xf numFmtId="1" fontId="18" fillId="0" borderId="18" xfId="0" applyNumberFormat="1" applyFont="1" applyBorder="1" applyAlignment="1">
      <alignment vertical="center" wrapText="1"/>
    </xf>
    <xf numFmtId="1" fontId="25" fillId="0" borderId="18" xfId="0" applyNumberFormat="1" applyFont="1" applyBorder="1" applyAlignment="1">
      <alignment vertical="center" wrapText="1"/>
    </xf>
    <xf numFmtId="1" fontId="24" fillId="0" borderId="18" xfId="0" applyNumberFormat="1" applyFont="1" applyBorder="1" applyAlignment="1">
      <alignment vertical="center" wrapText="1"/>
    </xf>
    <xf numFmtId="1" fontId="21" fillId="0" borderId="18" xfId="0" applyNumberFormat="1" applyFont="1" applyBorder="1" applyAlignment="1">
      <alignment vertical="center" wrapText="1"/>
    </xf>
    <xf numFmtId="1" fontId="10" fillId="0" borderId="18" xfId="0" applyNumberFormat="1" applyFont="1" applyBorder="1" applyAlignment="1">
      <alignment vertical="center" wrapText="1"/>
    </xf>
    <xf numFmtId="1" fontId="4" fillId="0" borderId="18" xfId="0" applyNumberFormat="1" applyFont="1" applyBorder="1" applyAlignment="1">
      <alignment vertical="center" wrapText="1"/>
    </xf>
    <xf numFmtId="0" fontId="0" fillId="0" borderId="18" xfId="0" applyFont="1" applyBorder="1" applyAlignment="1">
      <alignment vertical="center" wrapText="1"/>
    </xf>
    <xf numFmtId="0" fontId="0" fillId="0" borderId="12" xfId="0" applyFont="1" applyBorder="1" applyAlignment="1">
      <alignment vertical="center" wrapText="1"/>
    </xf>
    <xf numFmtId="1" fontId="4" fillId="0" borderId="18" xfId="0" applyNumberFormat="1" applyFont="1" applyBorder="1" applyAlignment="1">
      <alignment vertical="center" wrapText="1"/>
    </xf>
    <xf numFmtId="1" fontId="25" fillId="0" borderId="12" xfId="0" applyNumberFormat="1" applyFont="1" applyBorder="1" applyAlignment="1">
      <alignment vertical="center" wrapText="1"/>
    </xf>
    <xf numFmtId="1" fontId="4" fillId="0" borderId="12" xfId="0" applyNumberFormat="1" applyFont="1" applyBorder="1" applyAlignment="1">
      <alignment vertical="center" wrapText="1"/>
    </xf>
    <xf numFmtId="0" fontId="0" fillId="0" borderId="12" xfId="0" applyFont="1" applyBorder="1" applyAlignment="1">
      <alignment vertical="center" wrapText="1"/>
    </xf>
    <xf numFmtId="1" fontId="0" fillId="0" borderId="0" xfId="0" applyNumberFormat="1" applyFont="1" applyAlignment="1">
      <alignment vertical="center" wrapText="1"/>
    </xf>
    <xf numFmtId="1" fontId="4" fillId="0" borderId="0" xfId="0" applyNumberFormat="1" applyFont="1" applyAlignment="1">
      <alignment vertical="center" wrapText="1"/>
    </xf>
    <xf numFmtId="1" fontId="4" fillId="0" borderId="0" xfId="0" applyNumberFormat="1" applyFont="1" applyAlignment="1">
      <alignment vertical="center" wrapText="1"/>
    </xf>
    <xf numFmtId="1" fontId="15" fillId="0" borderId="0" xfId="0" applyNumberFormat="1" applyFont="1" applyBorder="1" applyAlignment="1">
      <alignment vertical="center" wrapText="1"/>
    </xf>
    <xf numFmtId="1" fontId="15" fillId="0" borderId="10" xfId="0" applyNumberFormat="1" applyFont="1" applyBorder="1" applyAlignment="1">
      <alignment vertical="center" wrapText="1"/>
    </xf>
    <xf numFmtId="1" fontId="15" fillId="0" borderId="12" xfId="0" applyNumberFormat="1" applyFont="1" applyBorder="1" applyAlignment="1">
      <alignment horizontal="right" wrapText="1"/>
    </xf>
    <xf numFmtId="1" fontId="15" fillId="0" borderId="19" xfId="0" applyNumberFormat="1" applyFont="1" applyBorder="1" applyAlignment="1">
      <alignment wrapText="1"/>
    </xf>
    <xf numFmtId="1" fontId="15" fillId="0" borderId="0" xfId="0" applyNumberFormat="1" applyFont="1" applyAlignment="1">
      <alignment wrapText="1"/>
    </xf>
    <xf numFmtId="1" fontId="11" fillId="0" borderId="0" xfId="0" applyNumberFormat="1" applyFont="1" applyBorder="1" applyAlignment="1">
      <alignment vertical="top" wrapText="1"/>
    </xf>
    <xf numFmtId="1" fontId="4" fillId="0" borderId="10" xfId="0" applyNumberFormat="1" applyFont="1" applyBorder="1" applyAlignment="1">
      <alignment vertical="top" wrapText="1"/>
    </xf>
    <xf numFmtId="1" fontId="14" fillId="0" borderId="11" xfId="0" applyNumberFormat="1" applyFont="1" applyBorder="1" applyAlignment="1">
      <alignment vertical="top" wrapText="1"/>
    </xf>
    <xf numFmtId="1" fontId="15" fillId="0" borderId="11" xfId="0" applyNumberFormat="1" applyFont="1" applyBorder="1" applyAlignment="1">
      <alignment vertical="top" wrapText="1"/>
    </xf>
    <xf numFmtId="1" fontId="16" fillId="0" borderId="11" xfId="0" applyNumberFormat="1" applyFont="1" applyBorder="1" applyAlignment="1">
      <alignment vertical="top" wrapText="1"/>
    </xf>
    <xf numFmtId="1" fontId="16" fillId="0" borderId="11" xfId="0" applyNumberFormat="1" applyFont="1" applyBorder="1" applyAlignment="1">
      <alignment horizontal="left" vertical="top" wrapText="1"/>
    </xf>
    <xf numFmtId="1" fontId="0" fillId="0" borderId="11" xfId="0" applyNumberFormat="1" applyBorder="1" applyAlignment="1">
      <alignment vertical="top" wrapText="1"/>
    </xf>
    <xf numFmtId="1" fontId="15" fillId="0" borderId="20" xfId="0" applyNumberFormat="1" applyFont="1" applyBorder="1" applyAlignment="1">
      <alignment vertical="top" wrapText="1"/>
    </xf>
    <xf numFmtId="1" fontId="15" fillId="0" borderId="16" xfId="0" applyNumberFormat="1" applyFont="1" applyBorder="1" applyAlignment="1">
      <alignment vertical="top" wrapText="1"/>
    </xf>
    <xf numFmtId="1" fontId="4" fillId="0" borderId="0" xfId="0" applyNumberFormat="1" applyFont="1" applyAlignment="1">
      <alignment vertical="top" wrapText="1"/>
    </xf>
    <xf numFmtId="1" fontId="22" fillId="0" borderId="18" xfId="0" applyNumberFormat="1" applyFont="1" applyBorder="1" applyAlignment="1">
      <alignment vertical="center" wrapText="1"/>
    </xf>
    <xf numFmtId="1" fontId="28" fillId="0" borderId="18" xfId="0" applyNumberFormat="1" applyFont="1" applyBorder="1" applyAlignment="1">
      <alignment vertical="center" wrapText="1"/>
    </xf>
    <xf numFmtId="1" fontId="15" fillId="0" borderId="11" xfId="0" applyNumberFormat="1" applyFont="1" applyBorder="1" applyAlignment="1">
      <alignment horizontal="left" vertical="top" wrapText="1"/>
    </xf>
    <xf numFmtId="1" fontId="29" fillId="0" borderId="0" xfId="0" applyNumberFormat="1" applyFont="1" applyBorder="1" applyAlignment="1">
      <alignment horizontal="left" vertical="center" indent="1"/>
    </xf>
    <xf numFmtId="1" fontId="16" fillId="0" borderId="20" xfId="0" applyNumberFormat="1" applyFont="1" applyBorder="1" applyAlignment="1">
      <alignment vertical="top" wrapText="1"/>
    </xf>
    <xf numFmtId="182" fontId="4" fillId="0" borderId="10" xfId="0" applyNumberFormat="1" applyFont="1" applyBorder="1" applyAlignment="1">
      <alignment vertical="center" wrapText="1"/>
    </xf>
    <xf numFmtId="1" fontId="4" fillId="0" borderId="21" xfId="0" applyNumberFormat="1" applyFont="1" applyBorder="1" applyAlignment="1">
      <alignment vertical="center" wrapText="1"/>
    </xf>
    <xf numFmtId="1" fontId="4" fillId="33" borderId="18" xfId="0" applyNumberFormat="1" applyFont="1" applyFill="1" applyBorder="1" applyAlignment="1">
      <alignment vertical="center" wrapText="1"/>
    </xf>
    <xf numFmtId="1" fontId="4" fillId="34" borderId="18" xfId="0" applyNumberFormat="1" applyFont="1" applyFill="1" applyBorder="1" applyAlignment="1">
      <alignment vertical="center" wrapText="1"/>
    </xf>
    <xf numFmtId="0" fontId="0" fillId="0" borderId="18" xfId="0" applyFont="1" applyBorder="1" applyAlignment="1">
      <alignment vertical="top" wrapText="1"/>
    </xf>
    <xf numFmtId="1" fontId="27" fillId="35" borderId="18" xfId="0" applyNumberFormat="1" applyFont="1" applyFill="1" applyBorder="1" applyAlignment="1">
      <alignment vertical="center" wrapText="1"/>
    </xf>
    <xf numFmtId="1" fontId="10" fillId="0" borderId="12" xfId="0" applyNumberFormat="1" applyFont="1" applyBorder="1" applyAlignment="1">
      <alignment vertical="center" wrapText="1"/>
    </xf>
    <xf numFmtId="1" fontId="23" fillId="0" borderId="18" xfId="0" applyNumberFormat="1" applyFont="1" applyBorder="1" applyAlignment="1">
      <alignment vertical="center" wrapText="1"/>
    </xf>
    <xf numFmtId="1" fontId="4" fillId="36" borderId="12" xfId="0" applyNumberFormat="1" applyFont="1" applyFill="1" applyBorder="1" applyAlignment="1">
      <alignment vertical="center" wrapText="1"/>
    </xf>
    <xf numFmtId="1" fontId="0" fillId="36" borderId="12" xfId="0" applyNumberFormat="1" applyFont="1" applyFill="1" applyBorder="1" applyAlignment="1">
      <alignment vertical="center" wrapText="1"/>
    </xf>
    <xf numFmtId="0" fontId="0" fillId="0" borderId="12" xfId="0" applyFont="1" applyBorder="1" applyAlignment="1">
      <alignment vertical="top" wrapText="1"/>
    </xf>
    <xf numFmtId="0" fontId="0" fillId="0" borderId="12" xfId="0" applyFont="1" applyBorder="1" applyAlignment="1">
      <alignment vertical="center" wrapText="1"/>
    </xf>
    <xf numFmtId="1" fontId="4" fillId="0" borderId="22" xfId="0" applyNumberFormat="1" applyFont="1" applyBorder="1" applyAlignment="1">
      <alignment horizontal="left" vertical="center" wrapText="1" indent="1"/>
    </xf>
    <xf numFmtId="1" fontId="4" fillId="0" borderId="16" xfId="0" applyNumberFormat="1" applyFont="1" applyBorder="1" applyAlignment="1">
      <alignment horizontal="center" vertical="center" wrapText="1"/>
    </xf>
    <xf numFmtId="1" fontId="4" fillId="0" borderId="23" xfId="0" applyNumberFormat="1" applyFont="1" applyBorder="1" applyAlignment="1">
      <alignment vertical="center" wrapText="1"/>
    </xf>
    <xf numFmtId="1" fontId="4" fillId="33" borderId="21" xfId="0" applyNumberFormat="1" applyFont="1" applyFill="1" applyBorder="1" applyAlignment="1">
      <alignment vertical="center" wrapText="1"/>
    </xf>
    <xf numFmtId="1" fontId="15" fillId="0" borderId="23" xfId="49" applyNumberFormat="1" applyFont="1" applyBorder="1" applyAlignment="1">
      <alignment horizontal="center" wrapText="1"/>
    </xf>
    <xf numFmtId="1" fontId="15" fillId="0" borderId="16" xfId="0" applyNumberFormat="1" applyFont="1" applyBorder="1" applyAlignment="1">
      <alignment horizontal="center" wrapText="1"/>
    </xf>
    <xf numFmtId="182" fontId="4" fillId="0" borderId="24" xfId="0" applyNumberFormat="1" applyFont="1" applyBorder="1" applyAlignment="1">
      <alignment horizontal="center" vertical="center" wrapText="1"/>
    </xf>
    <xf numFmtId="1" fontId="6" fillId="0" borderId="15" xfId="0" applyNumberFormat="1" applyFont="1" applyBorder="1" applyAlignment="1">
      <alignment horizontal="center" vertical="top" wrapText="1"/>
    </xf>
    <xf numFmtId="1" fontId="12" fillId="0" borderId="15" xfId="0" applyNumberFormat="1" applyFont="1" applyBorder="1" applyAlignment="1">
      <alignment horizontal="center" vertical="top" wrapText="1"/>
    </xf>
    <xf numFmtId="1" fontId="14" fillId="0" borderId="25" xfId="0" applyNumberFormat="1" applyFont="1" applyBorder="1" applyAlignment="1">
      <alignment vertical="top" wrapText="1"/>
    </xf>
    <xf numFmtId="1" fontId="15" fillId="0" borderId="16" xfId="49" applyNumberFormat="1" applyFont="1" applyBorder="1" applyAlignment="1">
      <alignment horizontal="center" vertical="top" wrapText="1"/>
    </xf>
    <xf numFmtId="1" fontId="5" fillId="0" borderId="22"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1" fontId="4" fillId="0" borderId="0" xfId="49" applyNumberFormat="1" applyFont="1" applyBorder="1" applyAlignment="1">
      <alignment horizontal="center" wrapText="1"/>
    </xf>
    <xf numFmtId="1" fontId="6" fillId="0" borderId="22" xfId="0" applyNumberFormat="1" applyFont="1" applyBorder="1" applyAlignment="1">
      <alignment horizontal="center" wrapText="1"/>
    </xf>
    <xf numFmtId="1" fontId="4" fillId="0" borderId="24" xfId="49" applyNumberFormat="1" applyFont="1" applyBorder="1" applyAlignment="1">
      <alignment horizontal="center" wrapText="1"/>
    </xf>
    <xf numFmtId="1" fontId="4" fillId="0" borderId="24" xfId="0" applyNumberFormat="1" applyFont="1" applyBorder="1" applyAlignment="1">
      <alignment horizontal="center" wrapText="1"/>
    </xf>
    <xf numFmtId="1" fontId="4" fillId="0" borderId="24" xfId="0" applyNumberFormat="1" applyFont="1" applyBorder="1" applyAlignment="1">
      <alignment horizontal="center" wrapText="1"/>
    </xf>
    <xf numFmtId="1" fontId="7" fillId="0" borderId="12" xfId="0" applyNumberFormat="1" applyFont="1" applyBorder="1" applyAlignment="1">
      <alignment horizontal="left" vertical="center" wrapText="1"/>
    </xf>
    <xf numFmtId="1" fontId="18" fillId="0" borderId="12" xfId="0" applyNumberFormat="1" applyFont="1" applyBorder="1" applyAlignment="1">
      <alignment horizontal="left" vertical="center" wrapText="1"/>
    </xf>
    <xf numFmtId="1" fontId="24" fillId="0" borderId="12" xfId="0" applyNumberFormat="1" applyFont="1" applyBorder="1" applyAlignment="1">
      <alignment horizontal="left" vertical="center" wrapText="1"/>
    </xf>
    <xf numFmtId="1" fontId="0" fillId="36" borderId="12" xfId="0" applyNumberFormat="1" applyFont="1" applyFill="1" applyBorder="1" applyAlignment="1">
      <alignment horizontal="left" vertical="center" wrapText="1"/>
    </xf>
    <xf numFmtId="1" fontId="22" fillId="0" borderId="12" xfId="0" applyNumberFormat="1" applyFont="1" applyBorder="1" applyAlignment="1">
      <alignment horizontal="left" vertical="center" wrapText="1"/>
    </xf>
    <xf numFmtId="1" fontId="25" fillId="0" borderId="12" xfId="0" applyNumberFormat="1" applyFont="1" applyBorder="1" applyAlignment="1">
      <alignment horizontal="left" vertical="center" wrapText="1"/>
    </xf>
    <xf numFmtId="1" fontId="4" fillId="36" borderId="12" xfId="0" applyNumberFormat="1" applyFont="1" applyFill="1" applyBorder="1" applyAlignment="1">
      <alignment horizontal="left" vertical="center" wrapText="1"/>
    </xf>
    <xf numFmtId="1" fontId="21" fillId="0" borderId="12" xfId="0" applyNumberFormat="1" applyFont="1" applyBorder="1" applyAlignment="1">
      <alignment horizontal="left" vertical="center" wrapText="1"/>
    </xf>
    <xf numFmtId="0" fontId="24" fillId="0" borderId="12" xfId="0" applyFont="1" applyBorder="1" applyAlignment="1">
      <alignment horizontal="left" vertical="center" wrapText="1"/>
    </xf>
    <xf numFmtId="1" fontId="10" fillId="0" borderId="12" xfId="0" applyNumberFormat="1" applyFont="1" applyBorder="1" applyAlignment="1">
      <alignment horizontal="left" vertical="center" wrapText="1"/>
    </xf>
    <xf numFmtId="1" fontId="23" fillId="0" borderId="12" xfId="0" applyNumberFormat="1" applyFont="1" applyBorder="1" applyAlignment="1">
      <alignment horizontal="left" vertical="center" wrapText="1"/>
    </xf>
    <xf numFmtId="1" fontId="32" fillId="37" borderId="12" xfId="0" applyNumberFormat="1" applyFont="1" applyFill="1" applyBorder="1" applyAlignment="1">
      <alignment horizontal="left" vertical="center" wrapText="1"/>
    </xf>
    <xf numFmtId="1" fontId="33" fillId="0" borderId="12" xfId="0" applyNumberFormat="1" applyFont="1" applyBorder="1" applyAlignment="1">
      <alignment horizontal="left" vertical="center" wrapText="1"/>
    </xf>
    <xf numFmtId="1" fontId="7" fillId="0" borderId="12" xfId="0" applyNumberFormat="1" applyFont="1" applyBorder="1" applyAlignment="1">
      <alignment horizontal="left" vertical="center" wrapText="1"/>
    </xf>
    <xf numFmtId="1" fontId="27" fillId="0" borderId="12" xfId="0" applyNumberFormat="1" applyFont="1" applyBorder="1" applyAlignment="1">
      <alignment horizontal="left" vertical="center" wrapText="1"/>
    </xf>
    <xf numFmtId="1" fontId="4" fillId="33" borderId="20" xfId="0" applyNumberFormat="1" applyFont="1" applyFill="1" applyBorder="1" applyAlignment="1">
      <alignment horizontal="left" vertical="center" wrapText="1"/>
    </xf>
    <xf numFmtId="1" fontId="16" fillId="0" borderId="10" xfId="0" applyNumberFormat="1" applyFont="1" applyBorder="1" applyAlignment="1">
      <alignment vertical="top" wrapText="1"/>
    </xf>
    <xf numFmtId="1" fontId="9" fillId="0" borderId="12" xfId="0" applyNumberFormat="1" applyFont="1" applyBorder="1" applyAlignment="1">
      <alignment horizontal="left" vertical="center" wrapText="1"/>
    </xf>
    <xf numFmtId="1" fontId="35" fillId="0" borderId="12" xfId="0" applyNumberFormat="1" applyFont="1" applyBorder="1" applyAlignment="1">
      <alignment horizontal="left" vertical="center" wrapText="1"/>
    </xf>
    <xf numFmtId="1" fontId="35" fillId="0" borderId="18" xfId="0" applyNumberFormat="1" applyFont="1" applyBorder="1" applyAlignment="1">
      <alignment vertical="center" wrapText="1"/>
    </xf>
    <xf numFmtId="1" fontId="26" fillId="0" borderId="11" xfId="0" applyNumberFormat="1" applyFont="1" applyBorder="1" applyAlignment="1">
      <alignment vertical="top" wrapText="1"/>
    </xf>
    <xf numFmtId="0" fontId="24" fillId="0" borderId="18" xfId="0" applyFont="1" applyBorder="1" applyAlignment="1">
      <alignment vertical="center" wrapText="1"/>
    </xf>
    <xf numFmtId="1" fontId="14" fillId="0" borderId="12" xfId="0" applyNumberFormat="1" applyFont="1" applyBorder="1" applyAlignment="1">
      <alignment vertical="top" wrapText="1"/>
    </xf>
    <xf numFmtId="1" fontId="33" fillId="0" borderId="18" xfId="0" applyNumberFormat="1" applyFont="1" applyBorder="1" applyAlignment="1">
      <alignment vertical="center" wrapText="1"/>
    </xf>
    <xf numFmtId="188" fontId="4" fillId="0" borderId="0" xfId="49" applyNumberFormat="1" applyFont="1" applyBorder="1" applyAlignment="1">
      <alignment wrapText="1"/>
    </xf>
    <xf numFmtId="188" fontId="4" fillId="0" borderId="10" xfId="49" applyNumberFormat="1" applyFont="1" applyBorder="1" applyAlignment="1">
      <alignment vertical="center" wrapText="1"/>
    </xf>
    <xf numFmtId="188" fontId="4" fillId="0" borderId="13" xfId="0" applyNumberFormat="1" applyFont="1" applyBorder="1" applyAlignment="1">
      <alignment wrapText="1"/>
    </xf>
    <xf numFmtId="188" fontId="4" fillId="0" borderId="0" xfId="49" applyNumberFormat="1" applyFont="1" applyAlignment="1">
      <alignment wrapText="1"/>
    </xf>
    <xf numFmtId="1" fontId="36" fillId="0" borderId="16" xfId="49" applyNumberFormat="1" applyFont="1" applyBorder="1" applyAlignment="1">
      <alignment horizontal="center" wrapText="1"/>
    </xf>
    <xf numFmtId="188" fontId="36" fillId="0" borderId="24" xfId="0" applyNumberFormat="1" applyFont="1" applyBorder="1" applyAlignment="1">
      <alignment horizontal="center" vertical="center" wrapText="1"/>
    </xf>
    <xf numFmtId="182" fontId="4" fillId="0" borderId="12" xfId="0" applyNumberFormat="1" applyFont="1" applyBorder="1" applyAlignment="1">
      <alignment horizontal="center" wrapText="1"/>
    </xf>
    <xf numFmtId="1" fontId="4" fillId="0" borderId="12" xfId="49" applyNumberFormat="1" applyFont="1" applyBorder="1" applyAlignment="1">
      <alignment horizontal="center" wrapText="1"/>
    </xf>
    <xf numFmtId="1" fontId="36" fillId="0" borderId="12" xfId="49" applyNumberFormat="1" applyFont="1" applyBorder="1" applyAlignment="1">
      <alignment horizontal="center" wrapText="1"/>
    </xf>
    <xf numFmtId="188" fontId="4" fillId="0" borderId="12" xfId="0" applyNumberFormat="1" applyFont="1" applyBorder="1" applyAlignment="1">
      <alignment wrapText="1"/>
    </xf>
    <xf numFmtId="1" fontId="4" fillId="0" borderId="26" xfId="0" applyNumberFormat="1" applyFont="1" applyBorder="1" applyAlignment="1">
      <alignment horizontal="center" wrapText="1"/>
    </xf>
    <xf numFmtId="1" fontId="4" fillId="0" borderId="16" xfId="0" applyNumberFormat="1" applyFont="1" applyBorder="1" applyAlignment="1">
      <alignment horizontal="center" wrapText="1"/>
    </xf>
    <xf numFmtId="1" fontId="4" fillId="0" borderId="12" xfId="0" applyNumberFormat="1" applyFont="1" applyBorder="1" applyAlignment="1">
      <alignment horizontal="center" wrapText="1"/>
    </xf>
    <xf numFmtId="0" fontId="27" fillId="0" borderId="12" xfId="0" applyFont="1" applyBorder="1" applyAlignment="1">
      <alignment horizontal="left" vertical="center" wrapText="1"/>
    </xf>
    <xf numFmtId="1" fontId="7" fillId="0" borderId="18" xfId="0" applyNumberFormat="1" applyFont="1" applyBorder="1" applyAlignment="1">
      <alignment vertical="center" wrapText="1"/>
    </xf>
    <xf numFmtId="0" fontId="0" fillId="0" borderId="18" xfId="0" applyFont="1" applyBorder="1" applyAlignment="1">
      <alignment vertical="center" wrapText="1"/>
    </xf>
    <xf numFmtId="1" fontId="23" fillId="0" borderId="12" xfId="0" applyNumberFormat="1" applyFont="1" applyFill="1" applyBorder="1" applyAlignment="1">
      <alignment horizontal="left" vertical="center" wrapText="1"/>
    </xf>
    <xf numFmtId="1" fontId="23" fillId="0" borderId="18" xfId="0" applyNumberFormat="1" applyFont="1" applyFill="1" applyBorder="1" applyAlignment="1">
      <alignment vertical="center" wrapText="1"/>
    </xf>
    <xf numFmtId="1" fontId="0" fillId="0" borderId="12" xfId="0" applyNumberFormat="1" applyFont="1" applyBorder="1" applyAlignment="1">
      <alignment vertical="center" wrapText="1"/>
    </xf>
    <xf numFmtId="1" fontId="5" fillId="0" borderId="14" xfId="0" applyNumberFormat="1" applyFont="1" applyBorder="1" applyAlignment="1">
      <alignment horizontal="center" vertical="center" wrapText="1"/>
    </xf>
    <xf numFmtId="1" fontId="0" fillId="0" borderId="27" xfId="0" applyNumberFormat="1" applyFont="1" applyBorder="1" applyAlignment="1">
      <alignment horizontal="center" vertical="center" wrapText="1"/>
    </xf>
    <xf numFmtId="1" fontId="5" fillId="0" borderId="28" xfId="0" applyNumberFormat="1" applyFont="1" applyBorder="1" applyAlignment="1">
      <alignment horizontal="center" vertical="center" wrapText="1"/>
    </xf>
    <xf numFmtId="0" fontId="11" fillId="0" borderId="12" xfId="0" applyFont="1" applyBorder="1" applyAlignment="1">
      <alignment vertical="center" wrapText="1"/>
    </xf>
    <xf numFmtId="0" fontId="4" fillId="0" borderId="12" xfId="0" applyFont="1" applyBorder="1" applyAlignment="1">
      <alignment vertical="center" wrapText="1"/>
    </xf>
    <xf numFmtId="1" fontId="27" fillId="0" borderId="18" xfId="0" applyNumberFormat="1" applyFont="1" applyBorder="1" applyAlignment="1">
      <alignment vertical="center" wrapText="1"/>
    </xf>
    <xf numFmtId="1" fontId="15" fillId="0" borderId="10" xfId="0" applyNumberFormat="1" applyFont="1" applyBorder="1" applyAlignment="1">
      <alignment vertical="top" wrapText="1"/>
    </xf>
    <xf numFmtId="1" fontId="15" fillId="0" borderId="25" xfId="0" applyNumberFormat="1" applyFont="1" applyBorder="1" applyAlignment="1">
      <alignment vertical="top" wrapText="1"/>
    </xf>
    <xf numFmtId="1" fontId="28" fillId="0" borderId="12" xfId="0" applyNumberFormat="1" applyFont="1" applyBorder="1" applyAlignment="1">
      <alignment horizontal="left" vertical="center" wrapText="1"/>
    </xf>
    <xf numFmtId="1" fontId="25" fillId="0" borderId="20" xfId="0" applyNumberFormat="1" applyFont="1" applyBorder="1" applyAlignment="1">
      <alignment horizontal="left" vertical="center" wrapText="1"/>
    </xf>
    <xf numFmtId="1" fontId="21" fillId="0" borderId="18" xfId="0" applyNumberFormat="1" applyFont="1" applyBorder="1" applyAlignment="1">
      <alignment horizontal="left" vertical="center" wrapText="1"/>
    </xf>
    <xf numFmtId="1" fontId="25" fillId="0" borderId="21" xfId="0" applyNumberFormat="1" applyFont="1" applyBorder="1" applyAlignment="1">
      <alignment vertical="center" wrapText="1"/>
    </xf>
    <xf numFmtId="0" fontId="0" fillId="0" borderId="18" xfId="0" applyBorder="1" applyAlignment="1">
      <alignment vertical="center" wrapText="1"/>
    </xf>
    <xf numFmtId="1" fontId="76" fillId="0" borderId="12" xfId="0" applyNumberFormat="1" applyFont="1" applyBorder="1" applyAlignment="1">
      <alignment horizontal="left" vertical="center" wrapText="1"/>
    </xf>
    <xf numFmtId="1" fontId="76" fillId="0" borderId="18" xfId="0" applyNumberFormat="1" applyFont="1" applyBorder="1" applyAlignment="1">
      <alignment vertical="center" wrapText="1"/>
    </xf>
    <xf numFmtId="1" fontId="77" fillId="0" borderId="11" xfId="0" applyNumberFormat="1" applyFont="1" applyBorder="1" applyAlignment="1">
      <alignment vertical="top" wrapText="1"/>
    </xf>
    <xf numFmtId="1" fontId="78" fillId="0" borderId="12" xfId="0" applyNumberFormat="1" applyFont="1" applyBorder="1" applyAlignment="1">
      <alignment horizontal="left" vertical="center" wrapText="1"/>
    </xf>
    <xf numFmtId="1" fontId="0" fillId="0" borderId="12" xfId="0" applyNumberFormat="1" applyBorder="1" applyAlignment="1">
      <alignment vertical="center" wrapText="1"/>
    </xf>
    <xf numFmtId="1" fontId="79" fillId="0" borderId="12" xfId="0" applyNumberFormat="1" applyFont="1" applyBorder="1" applyAlignment="1">
      <alignment horizontal="left" vertical="center" wrapText="1"/>
    </xf>
    <xf numFmtId="0" fontId="0" fillId="0" borderId="12" xfId="0" applyBorder="1" applyAlignment="1">
      <alignment vertical="center" wrapText="1"/>
    </xf>
    <xf numFmtId="1" fontId="27" fillId="35" borderId="20" xfId="0" applyNumberFormat="1" applyFont="1" applyFill="1" applyBorder="1" applyAlignment="1">
      <alignment horizontal="left" vertical="center" wrapText="1"/>
    </xf>
    <xf numFmtId="1" fontId="0" fillId="34" borderId="29" xfId="0" applyNumberFormat="1" applyFont="1" applyFill="1" applyBorder="1" applyAlignment="1">
      <alignment horizontal="left" vertical="center" wrapText="1"/>
    </xf>
    <xf numFmtId="1" fontId="0" fillId="36" borderId="20" xfId="0" applyNumberFormat="1" applyFont="1" applyFill="1" applyBorder="1" applyAlignment="1">
      <alignment horizontal="left" vertical="center" wrapText="1"/>
    </xf>
    <xf numFmtId="1" fontId="27" fillId="35" borderId="29" xfId="0" applyNumberFormat="1" applyFont="1" applyFill="1" applyBorder="1" applyAlignment="1">
      <alignment horizontal="left" vertical="center" wrapText="1"/>
    </xf>
    <xf numFmtId="1" fontId="4" fillId="33" borderId="29" xfId="0" applyNumberFormat="1" applyFont="1" applyFill="1" applyBorder="1" applyAlignment="1">
      <alignment horizontal="left" vertical="center" wrapText="1"/>
    </xf>
    <xf numFmtId="1" fontId="4" fillId="36" borderId="20" xfId="0" applyNumberFormat="1" applyFont="1" applyFill="1" applyBorder="1" applyAlignment="1">
      <alignment horizontal="left" vertical="center" wrapText="1"/>
    </xf>
    <xf numFmtId="1" fontId="32" fillId="36" borderId="20" xfId="0" applyNumberFormat="1" applyFont="1" applyFill="1" applyBorder="1" applyAlignment="1">
      <alignment horizontal="left" vertical="center" wrapText="1"/>
    </xf>
    <xf numFmtId="1" fontId="34" fillId="36" borderId="20" xfId="0" applyNumberFormat="1" applyFont="1" applyFill="1" applyBorder="1" applyAlignment="1">
      <alignment horizontal="left" vertical="center" wrapText="1"/>
    </xf>
    <xf numFmtId="1" fontId="10" fillId="0" borderId="12" xfId="0" applyNumberFormat="1" applyFont="1" applyBorder="1" applyAlignment="1">
      <alignment horizontal="left" vertical="center" wrapText="1"/>
    </xf>
    <xf numFmtId="1" fontId="21" fillId="0" borderId="18" xfId="0" applyNumberFormat="1" applyFont="1" applyBorder="1" applyAlignment="1">
      <alignment horizontal="left" vertical="center" wrapText="1"/>
    </xf>
    <xf numFmtId="1" fontId="4" fillId="34" borderId="29" xfId="0" applyNumberFormat="1" applyFont="1" applyFill="1" applyBorder="1" applyAlignment="1">
      <alignment horizontal="left" vertical="center" wrapText="1"/>
    </xf>
    <xf numFmtId="1" fontId="22" fillId="0" borderId="18" xfId="0" applyNumberFormat="1" applyFont="1" applyBorder="1" applyAlignment="1">
      <alignment horizontal="left" vertical="center" wrapText="1"/>
    </xf>
    <xf numFmtId="1" fontId="18" fillId="0" borderId="18" xfId="0" applyNumberFormat="1" applyFont="1" applyBorder="1" applyAlignment="1">
      <alignment horizontal="left" vertical="center" wrapText="1"/>
    </xf>
    <xf numFmtId="0" fontId="20" fillId="0" borderId="12" xfId="0" applyFont="1" applyBorder="1" applyAlignment="1">
      <alignment horizontal="left" vertical="center" wrapText="1"/>
    </xf>
    <xf numFmtId="1" fontId="10" fillId="0" borderId="18" xfId="0" applyNumberFormat="1" applyFont="1" applyBorder="1" applyAlignment="1">
      <alignment horizontal="left" vertical="center" wrapText="1"/>
    </xf>
    <xf numFmtId="1" fontId="0" fillId="34" borderId="18" xfId="0" applyNumberFormat="1" applyFont="1" applyFill="1" applyBorder="1" applyAlignment="1">
      <alignment vertical="center" wrapText="1"/>
    </xf>
    <xf numFmtId="1" fontId="78" fillId="0" borderId="23" xfId="0" applyNumberFormat="1" applyFont="1" applyBorder="1" applyAlignment="1">
      <alignment vertical="center" wrapText="1"/>
    </xf>
    <xf numFmtId="1" fontId="0" fillId="36" borderId="21" xfId="0" applyNumberFormat="1" applyFont="1" applyFill="1" applyBorder="1" applyAlignment="1">
      <alignment vertical="center" wrapText="1"/>
    </xf>
    <xf numFmtId="1" fontId="4" fillId="36" borderId="21" xfId="0" applyNumberFormat="1" applyFont="1" applyFill="1" applyBorder="1" applyAlignment="1">
      <alignment vertical="center" wrapText="1"/>
    </xf>
    <xf numFmtId="1" fontId="18" fillId="0" borderId="12" xfId="0" applyNumberFormat="1" applyFont="1" applyBorder="1" applyAlignment="1">
      <alignment vertical="center" wrapText="1"/>
    </xf>
    <xf numFmtId="1" fontId="7" fillId="0" borderId="18" xfId="0" applyNumberFormat="1" applyFont="1" applyBorder="1" applyAlignment="1">
      <alignment vertical="center" wrapText="1"/>
    </xf>
    <xf numFmtId="1" fontId="15" fillId="36" borderId="21" xfId="0" applyNumberFormat="1" applyFont="1" applyFill="1" applyBorder="1" applyAlignment="1">
      <alignment vertical="center" wrapText="1"/>
    </xf>
    <xf numFmtId="1" fontId="9" fillId="0" borderId="18" xfId="0" applyNumberFormat="1" applyFont="1" applyBorder="1" applyAlignment="1">
      <alignment vertical="center" wrapText="1"/>
    </xf>
    <xf numFmtId="0" fontId="24" fillId="0" borderId="12" xfId="0" applyFont="1" applyBorder="1" applyAlignment="1">
      <alignment vertical="center" wrapText="1"/>
    </xf>
    <xf numFmtId="1" fontId="32" fillId="37" borderId="12" xfId="0" applyNumberFormat="1" applyFont="1" applyFill="1" applyBorder="1" applyAlignment="1">
      <alignment vertical="center" wrapText="1"/>
    </xf>
    <xf numFmtId="1" fontId="21" fillId="0" borderId="18" xfId="0" applyNumberFormat="1" applyFont="1" applyBorder="1" applyAlignment="1">
      <alignment vertical="center" wrapText="1"/>
    </xf>
    <xf numFmtId="1" fontId="79" fillId="0" borderId="18" xfId="0" applyNumberFormat="1" applyFont="1" applyBorder="1" applyAlignment="1">
      <alignment vertical="center" wrapText="1"/>
    </xf>
    <xf numFmtId="0" fontId="0" fillId="0" borderId="17" xfId="0" applyFont="1" applyBorder="1" applyAlignment="1">
      <alignment vertical="top" wrapText="1"/>
    </xf>
    <xf numFmtId="0" fontId="0" fillId="0" borderId="17" xfId="0" applyFont="1" applyBorder="1" applyAlignment="1">
      <alignment vertical="center" wrapText="1"/>
    </xf>
    <xf numFmtId="0" fontId="0" fillId="38" borderId="18" xfId="0" applyFill="1" applyBorder="1" applyAlignment="1">
      <alignment vertical="top" wrapText="1"/>
    </xf>
    <xf numFmtId="0" fontId="0" fillId="0" borderId="30" xfId="0" applyFont="1" applyBorder="1" applyAlignment="1">
      <alignment vertical="center" wrapText="1"/>
    </xf>
    <xf numFmtId="1" fontId="0" fillId="0" borderId="0" xfId="0" applyNumberFormat="1" applyFont="1" applyBorder="1" applyAlignment="1">
      <alignment vertical="center" wrapText="1"/>
    </xf>
    <xf numFmtId="0" fontId="37" fillId="0" borderId="0" xfId="0" applyFont="1" applyAlignment="1">
      <alignment vertical="center" wrapText="1"/>
    </xf>
    <xf numFmtId="1" fontId="0" fillId="0" borderId="18" xfId="0" applyNumberFormat="1" applyFont="1" applyBorder="1" applyAlignment="1">
      <alignment vertical="center" wrapText="1"/>
    </xf>
    <xf numFmtId="1" fontId="0" fillId="0" borderId="18" xfId="0" applyNumberFormat="1" applyBorder="1" applyAlignment="1">
      <alignment vertical="center" wrapText="1"/>
    </xf>
    <xf numFmtId="0" fontId="0" fillId="0" borderId="19" xfId="0" applyFont="1" applyBorder="1" applyAlignment="1">
      <alignment/>
    </xf>
    <xf numFmtId="0" fontId="0" fillId="0" borderId="11" xfId="0" applyFont="1" applyBorder="1" applyAlignment="1">
      <alignment/>
    </xf>
    <xf numFmtId="0" fontId="0" fillId="0" borderId="12" xfId="0" applyNumberFormat="1" applyFont="1" applyBorder="1" applyAlignment="1">
      <alignment/>
    </xf>
    <xf numFmtId="1" fontId="16" fillId="0" borderId="10" xfId="0" applyNumberFormat="1" applyFont="1" applyBorder="1" applyAlignment="1">
      <alignment horizontal="left" vertical="top" wrapText="1"/>
    </xf>
    <xf numFmtId="1" fontId="16" fillId="0" borderId="25" xfId="0" applyNumberFormat="1" applyFont="1" applyBorder="1" applyAlignment="1">
      <alignment vertical="top" wrapText="1"/>
    </xf>
    <xf numFmtId="1" fontId="16" fillId="0" borderId="26" xfId="0" applyNumberFormat="1" applyFont="1" applyBorder="1" applyAlignment="1">
      <alignment vertical="top" wrapText="1"/>
    </xf>
    <xf numFmtId="1" fontId="16" fillId="0" borderId="16" xfId="0" applyNumberFormat="1" applyFont="1" applyBorder="1" applyAlignment="1">
      <alignment vertical="top" wrapText="1"/>
    </xf>
    <xf numFmtId="1" fontId="26" fillId="0" borderId="10" xfId="0" applyNumberFormat="1" applyFont="1" applyBorder="1" applyAlignment="1">
      <alignment vertical="top" wrapText="1"/>
    </xf>
    <xf numFmtId="1" fontId="15" fillId="0" borderId="12" xfId="0" applyNumberFormat="1" applyFont="1" applyBorder="1" applyAlignment="1">
      <alignment vertical="top" wrapText="1"/>
    </xf>
    <xf numFmtId="1" fontId="80" fillId="0" borderId="12" xfId="0" applyNumberFormat="1" applyFont="1" applyBorder="1" applyAlignment="1">
      <alignment horizontal="left" vertical="center" wrapText="1"/>
    </xf>
    <xf numFmtId="1" fontId="80" fillId="0" borderId="18" xfId="0" applyNumberFormat="1" applyFont="1" applyBorder="1" applyAlignment="1">
      <alignment vertical="center" wrapText="1"/>
    </xf>
    <xf numFmtId="1" fontId="81" fillId="0" borderId="12" xfId="0" applyNumberFormat="1" applyFont="1" applyBorder="1" applyAlignment="1">
      <alignment horizontal="left" vertical="center" wrapText="1"/>
    </xf>
    <xf numFmtId="1" fontId="81" fillId="0" borderId="18" xfId="0" applyNumberFormat="1" applyFont="1" applyBorder="1" applyAlignment="1">
      <alignment vertical="center" wrapText="1"/>
    </xf>
    <xf numFmtId="182" fontId="30" fillId="0" borderId="0" xfId="43" applyNumberFormat="1" applyFont="1" applyBorder="1" applyAlignment="1" applyProtection="1">
      <alignment horizontal="center" vertical="center" wrapText="1"/>
      <protection/>
    </xf>
    <xf numFmtId="0" fontId="30" fillId="0" borderId="0" xfId="43"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4"/>
  <sheetViews>
    <sheetView showGridLines="0" showZeros="0" tabSelected="1" showOutlineSymbols="0" view="pageBreakPreview" zoomScale="75" zoomScaleSheetLayoutView="75" workbookViewId="0" topLeftCell="A1">
      <selection activeCell="AB20" sqref="AB20"/>
    </sheetView>
  </sheetViews>
  <sheetFormatPr defaultColWidth="10.59765625" defaultRowHeight="15"/>
  <cols>
    <col min="1" max="1" width="4.5" style="160" bestFit="1" customWidth="1"/>
    <col min="2" max="2" width="4.5" style="20" customWidth="1"/>
    <col min="3" max="3" width="14.19921875" style="42" customWidth="1"/>
    <col min="4" max="4" width="6.3984375" style="61" customWidth="1"/>
    <col min="5" max="5" width="23.59765625" style="62" customWidth="1"/>
    <col min="6" max="6" width="6.69921875" style="67" customWidth="1"/>
    <col min="7" max="7" width="5.69921875" style="39" customWidth="1"/>
    <col min="8" max="9" width="7.3984375" style="39" customWidth="1"/>
    <col min="10" max="10" width="8.09765625" style="140" customWidth="1"/>
    <col min="11" max="11" width="5.69921875" style="40" customWidth="1"/>
    <col min="12" max="12" width="5.69921875" style="4" customWidth="1"/>
    <col min="13" max="13" width="6.5" style="4" customWidth="1"/>
    <col min="14" max="14" width="6.09765625" style="4" hidden="1" customWidth="1"/>
    <col min="15" max="15" width="6.59765625" style="4" hidden="1" customWidth="1"/>
    <col min="16" max="16" width="6.09765625" style="4" hidden="1" customWidth="1"/>
    <col min="17" max="17" width="6.59765625" style="39" customWidth="1"/>
    <col min="18" max="18" width="7.3984375" style="4" hidden="1" customWidth="1"/>
    <col min="19" max="19" width="8.3984375" style="4" hidden="1" customWidth="1"/>
    <col min="20" max="20" width="5.59765625" style="4" hidden="1" customWidth="1"/>
    <col min="21" max="21" width="6.09765625" style="4" hidden="1" customWidth="1"/>
    <col min="22" max="22" width="6.09765625" style="4" customWidth="1"/>
    <col min="23" max="23" width="6.5" style="4" customWidth="1"/>
    <col min="24" max="24" width="32.5" style="77" customWidth="1"/>
    <col min="25" max="25" width="4.3984375" style="20" customWidth="1"/>
    <col min="26" max="16384" width="10.59765625" style="9" customWidth="1"/>
  </cols>
  <sheetData>
    <row r="2" spans="1:25" s="19" customFormat="1" ht="21">
      <c r="A2" s="159"/>
      <c r="B2" s="20"/>
      <c r="C2" s="81" t="s">
        <v>9</v>
      </c>
      <c r="D2" s="7"/>
      <c r="E2" s="7"/>
      <c r="F2" s="63"/>
      <c r="G2" s="21"/>
      <c r="H2" s="21"/>
      <c r="I2" s="21"/>
      <c r="J2" s="137"/>
      <c r="K2" s="224"/>
      <c r="L2" s="225"/>
      <c r="M2" s="225"/>
      <c r="N2" s="1"/>
      <c r="O2" s="1"/>
      <c r="P2" s="1"/>
      <c r="Q2" s="22"/>
      <c r="R2" s="1"/>
      <c r="S2" s="1"/>
      <c r="T2" s="1"/>
      <c r="U2" s="1"/>
      <c r="V2" s="1"/>
      <c r="W2" s="1"/>
      <c r="X2" s="68"/>
      <c r="Y2" s="20"/>
    </row>
    <row r="3" spans="1:25" s="23" customFormat="1" ht="4.5" customHeight="1">
      <c r="A3" s="160"/>
      <c r="B3" s="156"/>
      <c r="C3" s="5"/>
      <c r="D3" s="2"/>
      <c r="E3" s="2"/>
      <c r="F3" s="64"/>
      <c r="G3" s="24"/>
      <c r="H3" s="24"/>
      <c r="I3" s="24"/>
      <c r="J3" s="138"/>
      <c r="K3" s="83"/>
      <c r="L3" s="25"/>
      <c r="M3" s="84"/>
      <c r="N3" s="26" t="s">
        <v>66</v>
      </c>
      <c r="O3" s="2"/>
      <c r="P3" s="2"/>
      <c r="Q3" s="27"/>
      <c r="R3" s="26" t="s">
        <v>67</v>
      </c>
      <c r="S3" s="2"/>
      <c r="T3" s="2"/>
      <c r="U3" s="2"/>
      <c r="V3" s="25"/>
      <c r="W3" s="25"/>
      <c r="X3" s="69"/>
      <c r="Y3" s="18"/>
    </row>
    <row r="4" spans="2:25" ht="28.5">
      <c r="B4" s="157" t="s">
        <v>219</v>
      </c>
      <c r="C4" s="96" t="s">
        <v>159</v>
      </c>
      <c r="D4" s="96" t="s">
        <v>202</v>
      </c>
      <c r="E4" s="96" t="s">
        <v>144</v>
      </c>
      <c r="F4" s="100"/>
      <c r="G4" s="28" t="s">
        <v>137</v>
      </c>
      <c r="H4" s="29" t="s">
        <v>220</v>
      </c>
      <c r="I4" s="141" t="s">
        <v>220</v>
      </c>
      <c r="J4" s="142" t="s">
        <v>216</v>
      </c>
      <c r="K4" s="101" t="s">
        <v>216</v>
      </c>
      <c r="L4" s="30" t="s">
        <v>221</v>
      </c>
      <c r="M4" s="148" t="s">
        <v>222</v>
      </c>
      <c r="N4" s="102" t="s">
        <v>223</v>
      </c>
      <c r="O4" s="102" t="s">
        <v>224</v>
      </c>
      <c r="P4" s="102" t="s">
        <v>225</v>
      </c>
      <c r="Q4" s="31" t="s">
        <v>226</v>
      </c>
      <c r="R4" s="103" t="s">
        <v>227</v>
      </c>
      <c r="S4" s="102" t="s">
        <v>228</v>
      </c>
      <c r="T4" s="102" t="s">
        <v>229</v>
      </c>
      <c r="U4" s="102" t="s">
        <v>230</v>
      </c>
      <c r="V4" s="32" t="s">
        <v>226</v>
      </c>
      <c r="W4" s="33" t="s">
        <v>226</v>
      </c>
      <c r="X4" s="105" t="s">
        <v>201</v>
      </c>
      <c r="Y4" s="107" t="s">
        <v>219</v>
      </c>
    </row>
    <row r="5" spans="2:25" ht="40.5">
      <c r="B5" s="158"/>
      <c r="C5" s="95"/>
      <c r="D5" s="97"/>
      <c r="E5" s="97"/>
      <c r="F5" s="99" t="s">
        <v>68</v>
      </c>
      <c r="G5" s="108" t="s">
        <v>362</v>
      </c>
      <c r="H5" s="144" t="s">
        <v>212</v>
      </c>
      <c r="I5" s="145" t="s">
        <v>360</v>
      </c>
      <c r="J5" s="146" t="s">
        <v>363</v>
      </c>
      <c r="K5" s="143" t="s">
        <v>361</v>
      </c>
      <c r="L5" s="147" t="s">
        <v>213</v>
      </c>
      <c r="M5" s="149" t="s">
        <v>213</v>
      </c>
      <c r="N5" s="109" t="s">
        <v>214</v>
      </c>
      <c r="O5" s="109" t="s">
        <v>214</v>
      </c>
      <c r="P5" s="109" t="s">
        <v>214</v>
      </c>
      <c r="Q5" s="110" t="s">
        <v>215</v>
      </c>
      <c r="R5" s="109" t="s">
        <v>216</v>
      </c>
      <c r="S5" s="109" t="s">
        <v>216</v>
      </c>
      <c r="T5" s="109" t="s">
        <v>216</v>
      </c>
      <c r="U5" s="109" t="s">
        <v>216</v>
      </c>
      <c r="V5" s="111" t="s">
        <v>217</v>
      </c>
      <c r="W5" s="112" t="s">
        <v>218</v>
      </c>
      <c r="X5" s="104"/>
      <c r="Y5" s="106"/>
    </row>
    <row r="6" spans="1:25" ht="57">
      <c r="A6" s="160">
        <v>1</v>
      </c>
      <c r="B6" s="156">
        <v>1</v>
      </c>
      <c r="C6" s="114" t="s">
        <v>338</v>
      </c>
      <c r="D6" s="89" t="s">
        <v>55</v>
      </c>
      <c r="E6" s="44" t="s">
        <v>145</v>
      </c>
      <c r="F6" s="6">
        <v>72</v>
      </c>
      <c r="G6" s="10">
        <v>1416</v>
      </c>
      <c r="H6" s="10">
        <v>2872</v>
      </c>
      <c r="I6" s="10">
        <v>2872</v>
      </c>
      <c r="J6" s="139">
        <v>31.4</v>
      </c>
      <c r="K6" s="12">
        <v>31.4</v>
      </c>
      <c r="L6" s="13">
        <f aca="true" t="shared" si="0" ref="L6:L37">ROUND(I6/J6,0)</f>
        <v>91</v>
      </c>
      <c r="M6" s="14">
        <f aca="true" t="shared" si="1" ref="M6:M37">(L6-180)*0.2</f>
        <v>-17.8</v>
      </c>
      <c r="N6" s="8">
        <f aca="true" t="shared" si="2" ref="N6:N37">IF(H6&gt;=1000,1000/200*5,IF(H6&lt;1000,(H6-1)/200*5))</f>
        <v>25</v>
      </c>
      <c r="O6" s="8">
        <f aca="true" t="shared" si="3" ref="O6:O37">IF(H6&gt;=2300,1300/200*7,IF(H6&lt;=1000,,(H6-1000)/200*7))</f>
        <v>45.5</v>
      </c>
      <c r="P6" s="8">
        <f aca="true" t="shared" si="4" ref="P6:P37">IF(H6&lt;=2300,,(H6-2300)/100*16)</f>
        <v>91.52</v>
      </c>
      <c r="Q6" s="15">
        <f aca="true" t="shared" si="5" ref="Q6:Q37">SUM(N6:P6)</f>
        <v>162.01999999999998</v>
      </c>
      <c r="R6" s="8">
        <f aca="true" t="shared" si="6" ref="R6:R37">IF(K6&lt;=3.5,0,IF(K6&lt;=5,K6/1*2,10))</f>
        <v>10</v>
      </c>
      <c r="S6" s="8">
        <f aca="true" t="shared" si="7" ref="S6:S37">IF(K6&lt;=5,0,IF(K6&lt;10,(K6-5)/1*3,15))</f>
        <v>15</v>
      </c>
      <c r="T6" s="8">
        <f aca="true" t="shared" si="8" ref="T6:T37">IF(K6&lt;=10,0,IF(K6&lt;15,(K6-10)/1*10,50))</f>
        <v>50</v>
      </c>
      <c r="U6" s="8">
        <f aca="true" t="shared" si="9" ref="U6:U37">IF(K6&lt;=15,0,(K6-15)/1*12)</f>
        <v>196.79999999999998</v>
      </c>
      <c r="V6" s="16">
        <f aca="true" t="shared" si="10" ref="V6:V37">SUM(R6:U6)</f>
        <v>271.79999999999995</v>
      </c>
      <c r="W6" s="17">
        <f aca="true" t="shared" si="11" ref="W6:W37">ROUND(Q6+V6+M6,0)</f>
        <v>416</v>
      </c>
      <c r="X6" s="135"/>
      <c r="Y6" s="18">
        <v>1</v>
      </c>
    </row>
    <row r="7" spans="1:25" ht="42.75">
      <c r="A7" s="160">
        <v>1</v>
      </c>
      <c r="B7" s="156">
        <v>9</v>
      </c>
      <c r="C7" s="114" t="s">
        <v>294</v>
      </c>
      <c r="D7" s="195" t="s">
        <v>56</v>
      </c>
      <c r="E7" s="55" t="s">
        <v>11</v>
      </c>
      <c r="F7" s="6">
        <v>2013</v>
      </c>
      <c r="G7" s="10">
        <v>1448</v>
      </c>
      <c r="H7" s="11">
        <v>2896</v>
      </c>
      <c r="I7" s="11">
        <v>2896</v>
      </c>
      <c r="J7" s="12">
        <v>14.4</v>
      </c>
      <c r="K7" s="12">
        <v>14.4</v>
      </c>
      <c r="L7" s="13">
        <f t="shared" si="0"/>
        <v>201</v>
      </c>
      <c r="M7" s="14">
        <f t="shared" si="1"/>
        <v>4.2</v>
      </c>
      <c r="N7" s="8">
        <f t="shared" si="2"/>
        <v>25</v>
      </c>
      <c r="O7" s="8">
        <f t="shared" si="3"/>
        <v>45.5</v>
      </c>
      <c r="P7" s="8">
        <f t="shared" si="4"/>
        <v>95.36</v>
      </c>
      <c r="Q7" s="15">
        <f t="shared" si="5"/>
        <v>165.86</v>
      </c>
      <c r="R7" s="8">
        <f t="shared" si="6"/>
        <v>10</v>
      </c>
      <c r="S7" s="8">
        <f t="shared" si="7"/>
        <v>15</v>
      </c>
      <c r="T7" s="8">
        <f t="shared" si="8"/>
        <v>44</v>
      </c>
      <c r="U7" s="8">
        <f t="shared" si="9"/>
        <v>0</v>
      </c>
      <c r="V7" s="16">
        <f t="shared" si="10"/>
        <v>69</v>
      </c>
      <c r="W7" s="17">
        <f t="shared" si="11"/>
        <v>239</v>
      </c>
      <c r="X7" s="72" t="s">
        <v>49</v>
      </c>
      <c r="Y7" s="18">
        <v>9</v>
      </c>
    </row>
    <row r="8" spans="1:25" ht="57">
      <c r="A8" s="160">
        <v>1</v>
      </c>
      <c r="B8" s="156">
        <v>13</v>
      </c>
      <c r="C8" s="114" t="s">
        <v>295</v>
      </c>
      <c r="D8" s="195" t="s">
        <v>56</v>
      </c>
      <c r="E8" s="206" t="s">
        <v>12</v>
      </c>
      <c r="F8" s="6">
        <v>2244</v>
      </c>
      <c r="G8" s="10">
        <v>1281</v>
      </c>
      <c r="H8" s="11">
        <v>2562</v>
      </c>
      <c r="I8" s="11">
        <v>2562</v>
      </c>
      <c r="J8" s="139">
        <v>15.8</v>
      </c>
      <c r="K8" s="12">
        <v>15.8</v>
      </c>
      <c r="L8" s="13">
        <f t="shared" si="0"/>
        <v>162</v>
      </c>
      <c r="M8" s="14">
        <f t="shared" si="1"/>
        <v>-3.6</v>
      </c>
      <c r="N8" s="8">
        <f t="shared" si="2"/>
        <v>25</v>
      </c>
      <c r="O8" s="8">
        <f t="shared" si="3"/>
        <v>45.5</v>
      </c>
      <c r="P8" s="8">
        <f t="shared" si="4"/>
        <v>41.92</v>
      </c>
      <c r="Q8" s="15">
        <f t="shared" si="5"/>
        <v>112.42</v>
      </c>
      <c r="R8" s="8">
        <f t="shared" si="6"/>
        <v>10</v>
      </c>
      <c r="S8" s="8">
        <f t="shared" si="7"/>
        <v>15</v>
      </c>
      <c r="T8" s="8">
        <f t="shared" si="8"/>
        <v>50</v>
      </c>
      <c r="U8" s="8">
        <f t="shared" si="9"/>
        <v>9.600000000000009</v>
      </c>
      <c r="V8" s="16">
        <f t="shared" si="10"/>
        <v>84.60000000000001</v>
      </c>
      <c r="W8" s="17">
        <f t="shared" si="11"/>
        <v>193</v>
      </c>
      <c r="X8" s="73" t="s">
        <v>50</v>
      </c>
      <c r="Y8" s="18">
        <v>13</v>
      </c>
    </row>
    <row r="9" spans="1:25" ht="57">
      <c r="A9" s="160">
        <v>1</v>
      </c>
      <c r="B9" s="156">
        <v>18</v>
      </c>
      <c r="C9" s="114" t="s">
        <v>431</v>
      </c>
      <c r="D9" s="195" t="s">
        <v>56</v>
      </c>
      <c r="E9" s="175" t="s">
        <v>427</v>
      </c>
      <c r="F9" s="6">
        <v>1668</v>
      </c>
      <c r="G9" s="10">
        <v>1264</v>
      </c>
      <c r="H9" s="11">
        <v>2528</v>
      </c>
      <c r="I9" s="11">
        <v>2528</v>
      </c>
      <c r="J9" s="12">
        <v>13.527</v>
      </c>
      <c r="K9" s="12">
        <v>13.527</v>
      </c>
      <c r="L9" s="13">
        <f t="shared" si="0"/>
        <v>187</v>
      </c>
      <c r="M9" s="14">
        <f t="shared" si="1"/>
        <v>1.4000000000000001</v>
      </c>
      <c r="N9" s="8">
        <f t="shared" si="2"/>
        <v>25</v>
      </c>
      <c r="O9" s="8">
        <f t="shared" si="3"/>
        <v>45.5</v>
      </c>
      <c r="P9" s="8">
        <f t="shared" si="4"/>
        <v>36.48</v>
      </c>
      <c r="Q9" s="15">
        <f t="shared" si="5"/>
        <v>106.97999999999999</v>
      </c>
      <c r="R9" s="8">
        <f t="shared" si="6"/>
        <v>10</v>
      </c>
      <c r="S9" s="8">
        <f t="shared" si="7"/>
        <v>15</v>
      </c>
      <c r="T9" s="8">
        <f t="shared" si="8"/>
        <v>35.269999999999996</v>
      </c>
      <c r="U9" s="8">
        <f t="shared" si="9"/>
        <v>0</v>
      </c>
      <c r="V9" s="16">
        <f t="shared" si="10"/>
        <v>60.269999999999996</v>
      </c>
      <c r="W9" s="17">
        <f t="shared" si="11"/>
        <v>169</v>
      </c>
      <c r="X9" s="72" t="s">
        <v>450</v>
      </c>
      <c r="Y9" s="18">
        <v>18</v>
      </c>
    </row>
    <row r="10" spans="1:25" ht="42.75">
      <c r="A10" s="160">
        <v>1</v>
      </c>
      <c r="B10" s="156">
        <v>37</v>
      </c>
      <c r="C10" s="190" t="s">
        <v>296</v>
      </c>
      <c r="D10" s="52" t="s">
        <v>56</v>
      </c>
      <c r="E10" s="53" t="s">
        <v>92</v>
      </c>
      <c r="F10" s="6">
        <v>1920</v>
      </c>
      <c r="G10" s="10">
        <v>1040</v>
      </c>
      <c r="H10" s="11">
        <v>2080</v>
      </c>
      <c r="I10" s="11">
        <v>2080</v>
      </c>
      <c r="J10" s="12">
        <v>13.1</v>
      </c>
      <c r="K10" s="12">
        <v>13.1</v>
      </c>
      <c r="L10" s="13">
        <f t="shared" si="0"/>
        <v>159</v>
      </c>
      <c r="M10" s="14">
        <f t="shared" si="1"/>
        <v>-4.2</v>
      </c>
      <c r="N10" s="8">
        <f t="shared" si="2"/>
        <v>25</v>
      </c>
      <c r="O10" s="8">
        <f t="shared" si="3"/>
        <v>37.800000000000004</v>
      </c>
      <c r="P10" s="8">
        <f t="shared" si="4"/>
        <v>0</v>
      </c>
      <c r="Q10" s="15">
        <f t="shared" si="5"/>
        <v>62.800000000000004</v>
      </c>
      <c r="R10" s="8">
        <f t="shared" si="6"/>
        <v>10</v>
      </c>
      <c r="S10" s="8">
        <f t="shared" si="7"/>
        <v>15</v>
      </c>
      <c r="T10" s="8">
        <f t="shared" si="8"/>
        <v>30.999999999999996</v>
      </c>
      <c r="U10" s="8">
        <f t="shared" si="9"/>
        <v>0</v>
      </c>
      <c r="V10" s="16">
        <f t="shared" si="10"/>
        <v>56</v>
      </c>
      <c r="W10" s="17">
        <f t="shared" si="11"/>
        <v>115</v>
      </c>
      <c r="X10" s="71" t="s">
        <v>248</v>
      </c>
      <c r="Y10" s="18">
        <v>37</v>
      </c>
    </row>
    <row r="11" spans="1:25" ht="28.5">
      <c r="A11" s="160">
        <v>1</v>
      </c>
      <c r="B11" s="156">
        <v>49</v>
      </c>
      <c r="C11" s="188" t="s">
        <v>161</v>
      </c>
      <c r="D11" s="48" t="s">
        <v>56</v>
      </c>
      <c r="E11" s="53" t="s">
        <v>198</v>
      </c>
      <c r="F11" s="6">
        <v>1370</v>
      </c>
      <c r="G11" s="10">
        <v>960</v>
      </c>
      <c r="H11" s="11">
        <v>1920</v>
      </c>
      <c r="I11" s="11">
        <v>1920</v>
      </c>
      <c r="J11" s="12">
        <v>12.8</v>
      </c>
      <c r="K11" s="12">
        <v>12.8</v>
      </c>
      <c r="L11" s="13">
        <f t="shared" si="0"/>
        <v>150</v>
      </c>
      <c r="M11" s="14">
        <f t="shared" si="1"/>
        <v>-6</v>
      </c>
      <c r="N11" s="8">
        <f t="shared" si="2"/>
        <v>25</v>
      </c>
      <c r="O11" s="8">
        <f t="shared" si="3"/>
        <v>32.199999999999996</v>
      </c>
      <c r="P11" s="8">
        <f t="shared" si="4"/>
        <v>0</v>
      </c>
      <c r="Q11" s="15">
        <f t="shared" si="5"/>
        <v>57.199999999999996</v>
      </c>
      <c r="R11" s="8">
        <f t="shared" si="6"/>
        <v>10</v>
      </c>
      <c r="S11" s="8">
        <f t="shared" si="7"/>
        <v>15</v>
      </c>
      <c r="T11" s="8">
        <f t="shared" si="8"/>
        <v>28.000000000000007</v>
      </c>
      <c r="U11" s="8">
        <f t="shared" si="9"/>
        <v>0</v>
      </c>
      <c r="V11" s="16">
        <f t="shared" si="10"/>
        <v>53.00000000000001</v>
      </c>
      <c r="W11" s="17">
        <f t="shared" si="11"/>
        <v>104</v>
      </c>
      <c r="X11" s="71" t="s">
        <v>241</v>
      </c>
      <c r="Y11" s="18">
        <v>49</v>
      </c>
    </row>
    <row r="12" spans="1:25" ht="28.5">
      <c r="A12" s="160">
        <v>1</v>
      </c>
      <c r="B12" s="156">
        <v>70</v>
      </c>
      <c r="C12" s="190" t="s">
        <v>106</v>
      </c>
      <c r="D12" s="52" t="s">
        <v>56</v>
      </c>
      <c r="E12" s="56" t="s">
        <v>31</v>
      </c>
      <c r="F12" s="6">
        <v>2230</v>
      </c>
      <c r="G12" s="10">
        <v>896</v>
      </c>
      <c r="H12" s="11">
        <v>1792</v>
      </c>
      <c r="I12" s="11">
        <v>1792</v>
      </c>
      <c r="J12" s="12">
        <v>11.8</v>
      </c>
      <c r="K12" s="12">
        <v>11.8</v>
      </c>
      <c r="L12" s="13">
        <f t="shared" si="0"/>
        <v>152</v>
      </c>
      <c r="M12" s="14">
        <f t="shared" si="1"/>
        <v>-5.6000000000000005</v>
      </c>
      <c r="N12" s="8">
        <f t="shared" si="2"/>
        <v>25</v>
      </c>
      <c r="O12" s="8">
        <f t="shared" si="3"/>
        <v>27.72</v>
      </c>
      <c r="P12" s="8">
        <f t="shared" si="4"/>
        <v>0</v>
      </c>
      <c r="Q12" s="15">
        <f t="shared" si="5"/>
        <v>52.72</v>
      </c>
      <c r="R12" s="8">
        <f t="shared" si="6"/>
        <v>10</v>
      </c>
      <c r="S12" s="8">
        <f t="shared" si="7"/>
        <v>15</v>
      </c>
      <c r="T12" s="8">
        <f t="shared" si="8"/>
        <v>18.000000000000007</v>
      </c>
      <c r="U12" s="8">
        <f t="shared" si="9"/>
        <v>0</v>
      </c>
      <c r="V12" s="16">
        <f t="shared" si="10"/>
        <v>43.00000000000001</v>
      </c>
      <c r="W12" s="17">
        <f t="shared" si="11"/>
        <v>90</v>
      </c>
      <c r="X12" s="71" t="s">
        <v>314</v>
      </c>
      <c r="Y12" s="18">
        <v>70</v>
      </c>
    </row>
    <row r="13" spans="1:25" ht="28.5">
      <c r="A13" s="160">
        <v>1</v>
      </c>
      <c r="B13" s="156">
        <v>86</v>
      </c>
      <c r="C13" s="122" t="s">
        <v>107</v>
      </c>
      <c r="D13" s="52" t="s">
        <v>56</v>
      </c>
      <c r="E13" s="53" t="s">
        <v>22</v>
      </c>
      <c r="F13" s="6">
        <v>1059</v>
      </c>
      <c r="G13" s="10">
        <v>907</v>
      </c>
      <c r="H13" s="11">
        <v>1814</v>
      </c>
      <c r="I13" s="11">
        <v>1814</v>
      </c>
      <c r="J13" s="12">
        <v>10.05</v>
      </c>
      <c r="K13" s="12">
        <v>10.05</v>
      </c>
      <c r="L13" s="13">
        <f t="shared" si="0"/>
        <v>180</v>
      </c>
      <c r="M13" s="14">
        <f t="shared" si="1"/>
        <v>0</v>
      </c>
      <c r="N13" s="8">
        <f t="shared" si="2"/>
        <v>25</v>
      </c>
      <c r="O13" s="8">
        <f t="shared" si="3"/>
        <v>28.490000000000002</v>
      </c>
      <c r="P13" s="8">
        <f t="shared" si="4"/>
        <v>0</v>
      </c>
      <c r="Q13" s="15">
        <f t="shared" si="5"/>
        <v>53.49</v>
      </c>
      <c r="R13" s="8">
        <f t="shared" si="6"/>
        <v>10</v>
      </c>
      <c r="S13" s="8">
        <f t="shared" si="7"/>
        <v>15</v>
      </c>
      <c r="T13" s="8">
        <f t="shared" si="8"/>
        <v>0.5000000000000071</v>
      </c>
      <c r="U13" s="8">
        <f t="shared" si="9"/>
        <v>0</v>
      </c>
      <c r="V13" s="16">
        <f t="shared" si="10"/>
        <v>25.500000000000007</v>
      </c>
      <c r="W13" s="17">
        <f t="shared" si="11"/>
        <v>79</v>
      </c>
      <c r="X13" s="71" t="s">
        <v>208</v>
      </c>
      <c r="Y13" s="18">
        <v>86</v>
      </c>
    </row>
    <row r="14" spans="1:25" ht="51.75" customHeight="1">
      <c r="A14" s="160">
        <v>1</v>
      </c>
      <c r="B14" s="156">
        <v>91</v>
      </c>
      <c r="C14" s="122" t="s">
        <v>108</v>
      </c>
      <c r="D14" s="52" t="s">
        <v>56</v>
      </c>
      <c r="E14" s="53" t="s">
        <v>23</v>
      </c>
      <c r="F14" s="6">
        <v>1499</v>
      </c>
      <c r="G14" s="10">
        <v>859</v>
      </c>
      <c r="H14" s="11">
        <v>1718</v>
      </c>
      <c r="I14" s="11">
        <v>1718</v>
      </c>
      <c r="J14" s="12">
        <v>7.8</v>
      </c>
      <c r="K14" s="12">
        <v>7.8</v>
      </c>
      <c r="L14" s="13">
        <f t="shared" si="0"/>
        <v>220</v>
      </c>
      <c r="M14" s="14">
        <f t="shared" si="1"/>
        <v>8</v>
      </c>
      <c r="N14" s="8">
        <f t="shared" si="2"/>
        <v>25</v>
      </c>
      <c r="O14" s="8">
        <f t="shared" si="3"/>
        <v>25.13</v>
      </c>
      <c r="P14" s="8">
        <f t="shared" si="4"/>
        <v>0</v>
      </c>
      <c r="Q14" s="15">
        <f t="shared" si="5"/>
        <v>50.129999999999995</v>
      </c>
      <c r="R14" s="8">
        <f t="shared" si="6"/>
        <v>10</v>
      </c>
      <c r="S14" s="8">
        <f t="shared" si="7"/>
        <v>8.399999999999999</v>
      </c>
      <c r="T14" s="8">
        <f t="shared" si="8"/>
        <v>0</v>
      </c>
      <c r="U14" s="8">
        <f t="shared" si="9"/>
        <v>0</v>
      </c>
      <c r="V14" s="16">
        <f t="shared" si="10"/>
        <v>18.4</v>
      </c>
      <c r="W14" s="17">
        <f t="shared" si="11"/>
        <v>77</v>
      </c>
      <c r="X14" s="72" t="s">
        <v>209</v>
      </c>
      <c r="Y14" s="18">
        <v>91</v>
      </c>
    </row>
    <row r="15" spans="1:25" ht="87" customHeight="1">
      <c r="A15" s="160">
        <v>1</v>
      </c>
      <c r="B15" s="156">
        <v>102</v>
      </c>
      <c r="C15" s="114" t="s">
        <v>109</v>
      </c>
      <c r="D15" s="48" t="s">
        <v>56</v>
      </c>
      <c r="E15" s="56"/>
      <c r="F15" s="6">
        <v>1205</v>
      </c>
      <c r="G15" s="10">
        <v>785</v>
      </c>
      <c r="H15" s="11">
        <v>1570</v>
      </c>
      <c r="I15" s="11">
        <v>1570</v>
      </c>
      <c r="J15" s="12">
        <v>6.55</v>
      </c>
      <c r="K15" s="12">
        <v>6.55</v>
      </c>
      <c r="L15" s="13">
        <f t="shared" si="0"/>
        <v>240</v>
      </c>
      <c r="M15" s="14">
        <f t="shared" si="1"/>
        <v>12</v>
      </c>
      <c r="N15" s="8">
        <f t="shared" si="2"/>
        <v>25</v>
      </c>
      <c r="O15" s="8">
        <f t="shared" si="3"/>
        <v>19.95</v>
      </c>
      <c r="P15" s="8">
        <f t="shared" si="4"/>
        <v>0</v>
      </c>
      <c r="Q15" s="15">
        <f t="shared" si="5"/>
        <v>44.95</v>
      </c>
      <c r="R15" s="8">
        <f t="shared" si="6"/>
        <v>10</v>
      </c>
      <c r="S15" s="8">
        <f t="shared" si="7"/>
        <v>4.6499999999999995</v>
      </c>
      <c r="T15" s="8">
        <f t="shared" si="8"/>
        <v>0</v>
      </c>
      <c r="U15" s="8">
        <f t="shared" si="9"/>
        <v>0</v>
      </c>
      <c r="V15" s="16">
        <f t="shared" si="10"/>
        <v>14.649999999999999</v>
      </c>
      <c r="W15" s="17">
        <f t="shared" si="11"/>
        <v>72</v>
      </c>
      <c r="X15" s="72" t="s">
        <v>237</v>
      </c>
      <c r="Y15" s="18">
        <v>102</v>
      </c>
    </row>
    <row r="16" spans="1:25" ht="56.25" customHeight="1">
      <c r="A16" s="160">
        <v>1</v>
      </c>
      <c r="B16" s="156">
        <v>124</v>
      </c>
      <c r="C16" s="184" t="s">
        <v>138</v>
      </c>
      <c r="D16" s="52" t="s">
        <v>56</v>
      </c>
      <c r="E16" s="56"/>
      <c r="F16" s="6">
        <v>1750</v>
      </c>
      <c r="G16" s="10">
        <v>610</v>
      </c>
      <c r="H16" s="11">
        <v>1220</v>
      </c>
      <c r="I16" s="11">
        <v>1220</v>
      </c>
      <c r="J16" s="12">
        <v>4.85</v>
      </c>
      <c r="K16" s="12">
        <v>4.85</v>
      </c>
      <c r="L16" s="13">
        <f t="shared" si="0"/>
        <v>252</v>
      </c>
      <c r="M16" s="14">
        <f t="shared" si="1"/>
        <v>14.4</v>
      </c>
      <c r="N16" s="8">
        <f t="shared" si="2"/>
        <v>25</v>
      </c>
      <c r="O16" s="8">
        <f t="shared" si="3"/>
        <v>7.700000000000001</v>
      </c>
      <c r="P16" s="8">
        <f t="shared" si="4"/>
        <v>0</v>
      </c>
      <c r="Q16" s="15">
        <f t="shared" si="5"/>
        <v>32.7</v>
      </c>
      <c r="R16" s="8">
        <f t="shared" si="6"/>
        <v>9.7</v>
      </c>
      <c r="S16" s="8">
        <f t="shared" si="7"/>
        <v>0</v>
      </c>
      <c r="T16" s="8">
        <f t="shared" si="8"/>
        <v>0</v>
      </c>
      <c r="U16" s="8">
        <f t="shared" si="9"/>
        <v>0</v>
      </c>
      <c r="V16" s="16">
        <f t="shared" si="10"/>
        <v>9.7</v>
      </c>
      <c r="W16" s="17">
        <f t="shared" si="11"/>
        <v>57</v>
      </c>
      <c r="X16" s="72" t="s">
        <v>255</v>
      </c>
      <c r="Y16" s="18">
        <v>124</v>
      </c>
    </row>
    <row r="17" spans="1:25" ht="63" customHeight="1">
      <c r="A17" s="160">
        <v>2</v>
      </c>
      <c r="B17" s="156">
        <v>6</v>
      </c>
      <c r="C17" s="189" t="s">
        <v>57</v>
      </c>
      <c r="D17" s="46" t="s">
        <v>58</v>
      </c>
      <c r="E17" s="47" t="s">
        <v>146</v>
      </c>
      <c r="F17" s="6">
        <v>1235</v>
      </c>
      <c r="G17" s="10">
        <v>1467</v>
      </c>
      <c r="H17" s="11">
        <v>2924</v>
      </c>
      <c r="I17" s="11">
        <v>2924</v>
      </c>
      <c r="J17" s="12">
        <v>15.78</v>
      </c>
      <c r="K17" s="12">
        <v>15.78</v>
      </c>
      <c r="L17" s="13">
        <f t="shared" si="0"/>
        <v>185</v>
      </c>
      <c r="M17" s="14">
        <f t="shared" si="1"/>
        <v>1</v>
      </c>
      <c r="N17" s="8">
        <f t="shared" si="2"/>
        <v>25</v>
      </c>
      <c r="O17" s="8">
        <f t="shared" si="3"/>
        <v>45.5</v>
      </c>
      <c r="P17" s="8">
        <f t="shared" si="4"/>
        <v>99.84</v>
      </c>
      <c r="Q17" s="15">
        <f t="shared" si="5"/>
        <v>170.34</v>
      </c>
      <c r="R17" s="8">
        <f t="shared" si="6"/>
        <v>10</v>
      </c>
      <c r="S17" s="8">
        <f t="shared" si="7"/>
        <v>15</v>
      </c>
      <c r="T17" s="8">
        <f t="shared" si="8"/>
        <v>50</v>
      </c>
      <c r="U17" s="8">
        <f t="shared" si="9"/>
        <v>9.359999999999992</v>
      </c>
      <c r="V17" s="16">
        <f t="shared" si="10"/>
        <v>84.35999999999999</v>
      </c>
      <c r="W17" s="17">
        <f t="shared" si="11"/>
        <v>256</v>
      </c>
      <c r="X17" s="71" t="s">
        <v>48</v>
      </c>
      <c r="Y17" s="18">
        <v>6</v>
      </c>
    </row>
    <row r="18" spans="1:25" ht="70.5" customHeight="1">
      <c r="A18" s="160">
        <v>2</v>
      </c>
      <c r="B18" s="156">
        <v>36</v>
      </c>
      <c r="C18" s="164" t="s">
        <v>1</v>
      </c>
      <c r="D18" s="79" t="s">
        <v>2</v>
      </c>
      <c r="E18" s="53" t="s">
        <v>0</v>
      </c>
      <c r="F18" s="6">
        <v>1231.9</v>
      </c>
      <c r="G18" s="10">
        <v>1042</v>
      </c>
      <c r="H18" s="11">
        <v>2084</v>
      </c>
      <c r="I18" s="11">
        <v>2084</v>
      </c>
      <c r="J18" s="12">
        <v>13.4</v>
      </c>
      <c r="K18" s="12">
        <v>13.4</v>
      </c>
      <c r="L18" s="13">
        <f t="shared" si="0"/>
        <v>156</v>
      </c>
      <c r="M18" s="14">
        <f t="shared" si="1"/>
        <v>-4.800000000000001</v>
      </c>
      <c r="N18" s="8">
        <f t="shared" si="2"/>
        <v>25</v>
      </c>
      <c r="O18" s="8">
        <f t="shared" si="3"/>
        <v>37.94</v>
      </c>
      <c r="P18" s="8">
        <f t="shared" si="4"/>
        <v>0</v>
      </c>
      <c r="Q18" s="15">
        <f t="shared" si="5"/>
        <v>62.94</v>
      </c>
      <c r="R18" s="8">
        <f t="shared" si="6"/>
        <v>10</v>
      </c>
      <c r="S18" s="8">
        <f t="shared" si="7"/>
        <v>15</v>
      </c>
      <c r="T18" s="8">
        <f t="shared" si="8"/>
        <v>34</v>
      </c>
      <c r="U18" s="8">
        <f t="shared" si="9"/>
        <v>0</v>
      </c>
      <c r="V18" s="16">
        <f t="shared" si="10"/>
        <v>59</v>
      </c>
      <c r="W18" s="17">
        <f t="shared" si="11"/>
        <v>117</v>
      </c>
      <c r="X18" s="71" t="s">
        <v>54</v>
      </c>
      <c r="Y18" s="18">
        <v>36</v>
      </c>
    </row>
    <row r="19" spans="1:25" ht="78" customHeight="1">
      <c r="A19" s="160">
        <v>2</v>
      </c>
      <c r="B19" s="156">
        <v>74</v>
      </c>
      <c r="C19" s="220" t="s">
        <v>446</v>
      </c>
      <c r="D19" s="221" t="s">
        <v>2</v>
      </c>
      <c r="E19" s="56" t="s">
        <v>447</v>
      </c>
      <c r="F19" s="6"/>
      <c r="G19" s="10">
        <v>628</v>
      </c>
      <c r="H19" s="11">
        <v>1256</v>
      </c>
      <c r="I19" s="11">
        <v>1246</v>
      </c>
      <c r="J19" s="12">
        <v>10.45</v>
      </c>
      <c r="K19" s="12">
        <v>13.95</v>
      </c>
      <c r="L19" s="13">
        <f t="shared" si="0"/>
        <v>119</v>
      </c>
      <c r="M19" s="14">
        <f t="shared" si="1"/>
        <v>-12.200000000000001</v>
      </c>
      <c r="N19" s="8">
        <f t="shared" si="2"/>
        <v>25</v>
      </c>
      <c r="O19" s="8">
        <f t="shared" si="3"/>
        <v>8.96</v>
      </c>
      <c r="P19" s="8">
        <f t="shared" si="4"/>
        <v>0</v>
      </c>
      <c r="Q19" s="15">
        <f t="shared" si="5"/>
        <v>33.96</v>
      </c>
      <c r="R19" s="8">
        <f t="shared" si="6"/>
        <v>10</v>
      </c>
      <c r="S19" s="8">
        <f t="shared" si="7"/>
        <v>15</v>
      </c>
      <c r="T19" s="8">
        <f t="shared" si="8"/>
        <v>39.49999999999999</v>
      </c>
      <c r="U19" s="8">
        <f t="shared" si="9"/>
        <v>0</v>
      </c>
      <c r="V19" s="16">
        <f t="shared" si="10"/>
        <v>64.5</v>
      </c>
      <c r="W19" s="17">
        <f t="shared" si="11"/>
        <v>86</v>
      </c>
      <c r="X19" s="71" t="s">
        <v>448</v>
      </c>
      <c r="Y19" s="18">
        <v>74</v>
      </c>
    </row>
    <row r="20" spans="1:25" ht="34.5" customHeight="1">
      <c r="A20" s="160">
        <v>2</v>
      </c>
      <c r="B20" s="156">
        <v>134</v>
      </c>
      <c r="C20" s="222" t="s">
        <v>444</v>
      </c>
      <c r="D20" s="223" t="s">
        <v>2</v>
      </c>
      <c r="E20" s="56" t="s">
        <v>445</v>
      </c>
      <c r="F20" s="6">
        <v>626</v>
      </c>
      <c r="G20" s="10">
        <v>450</v>
      </c>
      <c r="H20" s="11">
        <v>900</v>
      </c>
      <c r="I20" s="11">
        <v>900</v>
      </c>
      <c r="J20" s="12">
        <v>3.57</v>
      </c>
      <c r="K20" s="12">
        <v>3.57</v>
      </c>
      <c r="L20" s="13">
        <f t="shared" si="0"/>
        <v>252</v>
      </c>
      <c r="M20" s="14">
        <f t="shared" si="1"/>
        <v>14.4</v>
      </c>
      <c r="N20" s="8">
        <f t="shared" si="2"/>
        <v>22.475</v>
      </c>
      <c r="O20" s="8">
        <f t="shared" si="3"/>
        <v>0</v>
      </c>
      <c r="P20" s="8">
        <f t="shared" si="4"/>
        <v>0</v>
      </c>
      <c r="Q20" s="15">
        <f t="shared" si="5"/>
        <v>22.475</v>
      </c>
      <c r="R20" s="8">
        <f t="shared" si="6"/>
        <v>7.14</v>
      </c>
      <c r="S20" s="8">
        <f t="shared" si="7"/>
        <v>0</v>
      </c>
      <c r="T20" s="8">
        <f t="shared" si="8"/>
        <v>0</v>
      </c>
      <c r="U20" s="8">
        <f t="shared" si="9"/>
        <v>0</v>
      </c>
      <c r="V20" s="16">
        <f t="shared" si="10"/>
        <v>7.14</v>
      </c>
      <c r="W20" s="17">
        <f t="shared" si="11"/>
        <v>44</v>
      </c>
      <c r="X20" s="219" t="s">
        <v>449</v>
      </c>
      <c r="Y20" s="18">
        <v>134</v>
      </c>
    </row>
    <row r="21" spans="1:25" ht="62.25" customHeight="1">
      <c r="A21" s="160">
        <v>3</v>
      </c>
      <c r="B21" s="156">
        <v>10</v>
      </c>
      <c r="C21" s="117" t="s">
        <v>125</v>
      </c>
      <c r="D21" s="78" t="s">
        <v>126</v>
      </c>
      <c r="E21" s="47" t="s">
        <v>273</v>
      </c>
      <c r="F21" s="6">
        <v>2236</v>
      </c>
      <c r="G21" s="21">
        <v>1383</v>
      </c>
      <c r="H21" s="11">
        <v>2766</v>
      </c>
      <c r="I21" s="11">
        <v>2766</v>
      </c>
      <c r="J21" s="12">
        <v>14.575</v>
      </c>
      <c r="K21" s="12">
        <v>14.575</v>
      </c>
      <c r="L21" s="13">
        <f t="shared" si="0"/>
        <v>190</v>
      </c>
      <c r="M21" s="14">
        <f t="shared" si="1"/>
        <v>2</v>
      </c>
      <c r="N21" s="8">
        <f t="shared" si="2"/>
        <v>25</v>
      </c>
      <c r="O21" s="8">
        <f t="shared" si="3"/>
        <v>45.5</v>
      </c>
      <c r="P21" s="8">
        <f t="shared" si="4"/>
        <v>74.56</v>
      </c>
      <c r="Q21" s="15">
        <f t="shared" si="5"/>
        <v>145.06</v>
      </c>
      <c r="R21" s="8">
        <f t="shared" si="6"/>
        <v>10</v>
      </c>
      <c r="S21" s="8">
        <f t="shared" si="7"/>
        <v>15</v>
      </c>
      <c r="T21" s="8">
        <f t="shared" si="8"/>
        <v>45.74999999999999</v>
      </c>
      <c r="U21" s="8">
        <f t="shared" si="9"/>
        <v>0</v>
      </c>
      <c r="V21" s="16">
        <f t="shared" si="10"/>
        <v>70.75</v>
      </c>
      <c r="W21" s="17">
        <f t="shared" si="11"/>
        <v>218</v>
      </c>
      <c r="X21" s="72" t="s">
        <v>176</v>
      </c>
      <c r="Y21" s="18">
        <v>10</v>
      </c>
    </row>
    <row r="22" spans="1:25" ht="57">
      <c r="A22" s="160">
        <v>3</v>
      </c>
      <c r="B22" s="156">
        <v>24</v>
      </c>
      <c r="C22" s="120" t="s">
        <v>41</v>
      </c>
      <c r="D22" s="51" t="s">
        <v>38</v>
      </c>
      <c r="E22" s="47" t="s">
        <v>42</v>
      </c>
      <c r="F22" s="6">
        <v>1365</v>
      </c>
      <c r="G22" s="10">
        <v>1210</v>
      </c>
      <c r="H22" s="11">
        <v>2421</v>
      </c>
      <c r="I22" s="11">
        <v>2421</v>
      </c>
      <c r="J22" s="12">
        <v>11.95</v>
      </c>
      <c r="K22" s="12">
        <v>11.95</v>
      </c>
      <c r="L22" s="13">
        <f t="shared" si="0"/>
        <v>203</v>
      </c>
      <c r="M22" s="14">
        <f t="shared" si="1"/>
        <v>4.6000000000000005</v>
      </c>
      <c r="N22" s="8">
        <f t="shared" si="2"/>
        <v>25</v>
      </c>
      <c r="O22" s="8">
        <f t="shared" si="3"/>
        <v>45.5</v>
      </c>
      <c r="P22" s="8">
        <f t="shared" si="4"/>
        <v>19.36</v>
      </c>
      <c r="Q22" s="15">
        <f t="shared" si="5"/>
        <v>89.86</v>
      </c>
      <c r="R22" s="8">
        <f t="shared" si="6"/>
        <v>10</v>
      </c>
      <c r="S22" s="8">
        <f t="shared" si="7"/>
        <v>15</v>
      </c>
      <c r="T22" s="8">
        <f t="shared" si="8"/>
        <v>19.499999999999993</v>
      </c>
      <c r="U22" s="8">
        <f t="shared" si="9"/>
        <v>0</v>
      </c>
      <c r="V22" s="16">
        <f t="shared" si="10"/>
        <v>44.49999999999999</v>
      </c>
      <c r="W22" s="17">
        <f t="shared" si="11"/>
        <v>139</v>
      </c>
      <c r="X22" s="72" t="s">
        <v>6</v>
      </c>
      <c r="Y22" s="18">
        <v>24</v>
      </c>
    </row>
    <row r="23" spans="1:25" ht="51" customHeight="1">
      <c r="A23" s="160">
        <v>3</v>
      </c>
      <c r="B23" s="156">
        <v>31</v>
      </c>
      <c r="C23" s="120" t="s">
        <v>358</v>
      </c>
      <c r="D23" s="51" t="s">
        <v>38</v>
      </c>
      <c r="E23" s="53" t="s">
        <v>359</v>
      </c>
      <c r="F23" s="6">
        <v>1432.9</v>
      </c>
      <c r="G23" s="10">
        <v>962</v>
      </c>
      <c r="H23" s="11">
        <v>1924</v>
      </c>
      <c r="I23" s="11">
        <v>1520</v>
      </c>
      <c r="J23" s="139">
        <v>3.938</v>
      </c>
      <c r="K23" s="12">
        <v>9.476</v>
      </c>
      <c r="L23" s="13">
        <f t="shared" si="0"/>
        <v>386</v>
      </c>
      <c r="M23" s="14">
        <f t="shared" si="1"/>
        <v>41.2</v>
      </c>
      <c r="N23" s="8">
        <f t="shared" si="2"/>
        <v>25</v>
      </c>
      <c r="O23" s="8">
        <f t="shared" si="3"/>
        <v>32.34</v>
      </c>
      <c r="P23" s="8">
        <f t="shared" si="4"/>
        <v>0</v>
      </c>
      <c r="Q23" s="15">
        <f t="shared" si="5"/>
        <v>57.34</v>
      </c>
      <c r="R23" s="8">
        <f t="shared" si="6"/>
        <v>10</v>
      </c>
      <c r="S23" s="8">
        <f t="shared" si="7"/>
        <v>13.428000000000003</v>
      </c>
      <c r="T23" s="8">
        <f t="shared" si="8"/>
        <v>0</v>
      </c>
      <c r="U23" s="8">
        <f t="shared" si="9"/>
        <v>0</v>
      </c>
      <c r="V23" s="16">
        <f t="shared" si="10"/>
        <v>23.428000000000004</v>
      </c>
      <c r="W23" s="17">
        <f t="shared" si="11"/>
        <v>122</v>
      </c>
      <c r="X23" s="71" t="s">
        <v>365</v>
      </c>
      <c r="Y23" s="18">
        <v>31</v>
      </c>
    </row>
    <row r="24" spans="1:25" ht="57">
      <c r="A24" s="160">
        <v>3</v>
      </c>
      <c r="B24" s="156">
        <v>35</v>
      </c>
      <c r="C24" s="120" t="s">
        <v>61</v>
      </c>
      <c r="D24" s="51" t="s">
        <v>60</v>
      </c>
      <c r="E24" s="53" t="s">
        <v>279</v>
      </c>
      <c r="F24" s="6">
        <v>1637.4</v>
      </c>
      <c r="G24" s="10">
        <v>990</v>
      </c>
      <c r="H24" s="11">
        <v>1980</v>
      </c>
      <c r="I24" s="11">
        <v>1980</v>
      </c>
      <c r="J24" s="12">
        <v>14.3</v>
      </c>
      <c r="K24" s="12">
        <v>14.3</v>
      </c>
      <c r="L24" s="13">
        <f t="shared" si="0"/>
        <v>138</v>
      </c>
      <c r="M24" s="14">
        <f t="shared" si="1"/>
        <v>-8.4</v>
      </c>
      <c r="N24" s="8">
        <f t="shared" si="2"/>
        <v>25</v>
      </c>
      <c r="O24" s="8">
        <f t="shared" si="3"/>
        <v>34.300000000000004</v>
      </c>
      <c r="P24" s="8">
        <f t="shared" si="4"/>
        <v>0</v>
      </c>
      <c r="Q24" s="15">
        <f t="shared" si="5"/>
        <v>59.300000000000004</v>
      </c>
      <c r="R24" s="8">
        <f t="shared" si="6"/>
        <v>10</v>
      </c>
      <c r="S24" s="8">
        <f t="shared" si="7"/>
        <v>15</v>
      </c>
      <c r="T24" s="8">
        <f t="shared" si="8"/>
        <v>43.00000000000001</v>
      </c>
      <c r="U24" s="8">
        <f t="shared" si="9"/>
        <v>0</v>
      </c>
      <c r="V24" s="16">
        <f t="shared" si="10"/>
        <v>68</v>
      </c>
      <c r="W24" s="17">
        <f t="shared" si="11"/>
        <v>119</v>
      </c>
      <c r="X24" s="71" t="s">
        <v>45</v>
      </c>
      <c r="Y24" s="18">
        <v>35</v>
      </c>
    </row>
    <row r="25" spans="1:25" ht="28.5">
      <c r="A25" s="160">
        <v>3</v>
      </c>
      <c r="B25" s="156">
        <v>42</v>
      </c>
      <c r="C25" s="120" t="s">
        <v>59</v>
      </c>
      <c r="D25" s="51" t="s">
        <v>60</v>
      </c>
      <c r="E25" s="47" t="s">
        <v>147</v>
      </c>
      <c r="F25" s="6">
        <v>2236</v>
      </c>
      <c r="G25" s="10">
        <v>1154</v>
      </c>
      <c r="H25" s="11">
        <v>2309</v>
      </c>
      <c r="I25" s="11">
        <v>2309</v>
      </c>
      <c r="J25" s="12">
        <v>10.425</v>
      </c>
      <c r="K25" s="12">
        <v>10.425</v>
      </c>
      <c r="L25" s="13">
        <f t="shared" si="0"/>
        <v>221</v>
      </c>
      <c r="M25" s="14">
        <f t="shared" si="1"/>
        <v>8.200000000000001</v>
      </c>
      <c r="N25" s="8">
        <f t="shared" si="2"/>
        <v>25</v>
      </c>
      <c r="O25" s="8">
        <f t="shared" si="3"/>
        <v>45.5</v>
      </c>
      <c r="P25" s="8">
        <f t="shared" si="4"/>
        <v>1.44</v>
      </c>
      <c r="Q25" s="15">
        <f t="shared" si="5"/>
        <v>71.94</v>
      </c>
      <c r="R25" s="8">
        <f t="shared" si="6"/>
        <v>10</v>
      </c>
      <c r="S25" s="8">
        <f t="shared" si="7"/>
        <v>15</v>
      </c>
      <c r="T25" s="8">
        <f t="shared" si="8"/>
        <v>4.250000000000007</v>
      </c>
      <c r="U25" s="8">
        <f t="shared" si="9"/>
        <v>0</v>
      </c>
      <c r="V25" s="16">
        <f t="shared" si="10"/>
        <v>29.250000000000007</v>
      </c>
      <c r="W25" s="17">
        <f t="shared" si="11"/>
        <v>109</v>
      </c>
      <c r="X25" s="74" t="s">
        <v>204</v>
      </c>
      <c r="Y25" s="18">
        <v>42</v>
      </c>
    </row>
    <row r="26" spans="1:25" ht="28.5">
      <c r="A26" s="160">
        <v>3</v>
      </c>
      <c r="B26" s="156">
        <v>53</v>
      </c>
      <c r="C26" s="120" t="s">
        <v>10</v>
      </c>
      <c r="D26" s="51" t="s">
        <v>38</v>
      </c>
      <c r="E26" s="47" t="s">
        <v>141</v>
      </c>
      <c r="F26" s="6">
        <v>1348</v>
      </c>
      <c r="G26" s="10">
        <v>921</v>
      </c>
      <c r="H26" s="11">
        <v>1842</v>
      </c>
      <c r="I26" s="11">
        <v>1842</v>
      </c>
      <c r="J26" s="12">
        <v>13.02</v>
      </c>
      <c r="K26" s="12">
        <v>13.02</v>
      </c>
      <c r="L26" s="13">
        <f t="shared" si="0"/>
        <v>141</v>
      </c>
      <c r="M26" s="14">
        <f t="shared" si="1"/>
        <v>-7.800000000000001</v>
      </c>
      <c r="N26" s="8">
        <f t="shared" si="2"/>
        <v>25</v>
      </c>
      <c r="O26" s="8">
        <f t="shared" si="3"/>
        <v>29.47</v>
      </c>
      <c r="P26" s="8">
        <f t="shared" si="4"/>
        <v>0</v>
      </c>
      <c r="Q26" s="15">
        <f t="shared" si="5"/>
        <v>54.47</v>
      </c>
      <c r="R26" s="8">
        <f t="shared" si="6"/>
        <v>10</v>
      </c>
      <c r="S26" s="8">
        <f t="shared" si="7"/>
        <v>15</v>
      </c>
      <c r="T26" s="8">
        <f t="shared" si="8"/>
        <v>30.199999999999996</v>
      </c>
      <c r="U26" s="8">
        <f t="shared" si="9"/>
        <v>0</v>
      </c>
      <c r="V26" s="16">
        <f t="shared" si="10"/>
        <v>55.199999999999996</v>
      </c>
      <c r="W26" s="17">
        <f t="shared" si="11"/>
        <v>102</v>
      </c>
      <c r="X26" s="80"/>
      <c r="Y26" s="18">
        <v>53</v>
      </c>
    </row>
    <row r="27" spans="1:25" ht="94.5" customHeight="1">
      <c r="A27" s="160">
        <v>3</v>
      </c>
      <c r="B27" s="156">
        <v>60</v>
      </c>
      <c r="C27" s="120" t="s">
        <v>62</v>
      </c>
      <c r="D27" s="51" t="s">
        <v>60</v>
      </c>
      <c r="E27" s="56" t="s">
        <v>196</v>
      </c>
      <c r="F27" s="6">
        <v>1059.9</v>
      </c>
      <c r="G27" s="10">
        <v>896</v>
      </c>
      <c r="H27" s="11">
        <v>1792</v>
      </c>
      <c r="I27" s="11">
        <v>1792</v>
      </c>
      <c r="J27" s="12">
        <v>12.5</v>
      </c>
      <c r="K27" s="12">
        <v>12.5</v>
      </c>
      <c r="L27" s="13">
        <f t="shared" si="0"/>
        <v>143</v>
      </c>
      <c r="M27" s="14">
        <f t="shared" si="1"/>
        <v>-7.4</v>
      </c>
      <c r="N27" s="8">
        <f t="shared" si="2"/>
        <v>25</v>
      </c>
      <c r="O27" s="8">
        <f t="shared" si="3"/>
        <v>27.72</v>
      </c>
      <c r="P27" s="8">
        <f t="shared" si="4"/>
        <v>0</v>
      </c>
      <c r="Q27" s="15">
        <f t="shared" si="5"/>
        <v>52.72</v>
      </c>
      <c r="R27" s="8">
        <f t="shared" si="6"/>
        <v>10</v>
      </c>
      <c r="S27" s="8">
        <f t="shared" si="7"/>
        <v>15</v>
      </c>
      <c r="T27" s="8">
        <f t="shared" si="8"/>
        <v>25</v>
      </c>
      <c r="U27" s="8">
        <f t="shared" si="9"/>
        <v>0</v>
      </c>
      <c r="V27" s="16">
        <f t="shared" si="10"/>
        <v>50</v>
      </c>
      <c r="W27" s="17">
        <f t="shared" si="11"/>
        <v>95</v>
      </c>
      <c r="X27" s="71"/>
      <c r="Y27" s="18">
        <v>60</v>
      </c>
    </row>
    <row r="28" spans="1:25" ht="57">
      <c r="A28" s="160">
        <v>3</v>
      </c>
      <c r="B28" s="156">
        <v>67</v>
      </c>
      <c r="C28" s="117" t="s">
        <v>20</v>
      </c>
      <c r="D28" s="78" t="s">
        <v>60</v>
      </c>
      <c r="E28" s="59" t="s">
        <v>21</v>
      </c>
      <c r="F28" s="6" t="s">
        <v>123</v>
      </c>
      <c r="G28" s="10">
        <v>1091</v>
      </c>
      <c r="H28" s="11">
        <v>1729</v>
      </c>
      <c r="I28" s="11">
        <v>1729</v>
      </c>
      <c r="J28" s="12">
        <v>12.35</v>
      </c>
      <c r="K28" s="12">
        <v>12.35</v>
      </c>
      <c r="L28" s="13">
        <f t="shared" si="0"/>
        <v>140</v>
      </c>
      <c r="M28" s="14">
        <f t="shared" si="1"/>
        <v>-8</v>
      </c>
      <c r="N28" s="8">
        <f t="shared" si="2"/>
        <v>25</v>
      </c>
      <c r="O28" s="8">
        <f t="shared" si="3"/>
        <v>25.515</v>
      </c>
      <c r="P28" s="8">
        <f t="shared" si="4"/>
        <v>0</v>
      </c>
      <c r="Q28" s="15">
        <f t="shared" si="5"/>
        <v>50.515</v>
      </c>
      <c r="R28" s="8">
        <f t="shared" si="6"/>
        <v>10</v>
      </c>
      <c r="S28" s="8">
        <f t="shared" si="7"/>
        <v>15</v>
      </c>
      <c r="T28" s="8">
        <f t="shared" si="8"/>
        <v>23.499999999999996</v>
      </c>
      <c r="U28" s="8">
        <f t="shared" si="9"/>
        <v>0</v>
      </c>
      <c r="V28" s="16">
        <f t="shared" si="10"/>
        <v>48.5</v>
      </c>
      <c r="W28" s="17">
        <f t="shared" si="11"/>
        <v>91</v>
      </c>
      <c r="X28" s="72" t="s">
        <v>142</v>
      </c>
      <c r="Y28" s="18">
        <v>67</v>
      </c>
    </row>
    <row r="29" spans="1:25" ht="63.75" customHeight="1">
      <c r="A29" s="160">
        <v>3</v>
      </c>
      <c r="B29" s="156">
        <v>80</v>
      </c>
      <c r="C29" s="120" t="s">
        <v>62</v>
      </c>
      <c r="D29" s="51" t="s">
        <v>60</v>
      </c>
      <c r="E29" s="44" t="s">
        <v>28</v>
      </c>
      <c r="F29" s="6">
        <v>1059.9</v>
      </c>
      <c r="G29" s="10">
        <v>920</v>
      </c>
      <c r="H29" s="11">
        <v>1840</v>
      </c>
      <c r="I29" s="11">
        <v>1840</v>
      </c>
      <c r="J29" s="12">
        <v>8.05</v>
      </c>
      <c r="K29" s="12">
        <v>8.05</v>
      </c>
      <c r="L29" s="13">
        <f t="shared" si="0"/>
        <v>229</v>
      </c>
      <c r="M29" s="14">
        <f t="shared" si="1"/>
        <v>9.8</v>
      </c>
      <c r="N29" s="8">
        <f t="shared" si="2"/>
        <v>25</v>
      </c>
      <c r="O29" s="8">
        <f t="shared" si="3"/>
        <v>29.400000000000002</v>
      </c>
      <c r="P29" s="8">
        <f t="shared" si="4"/>
        <v>0</v>
      </c>
      <c r="Q29" s="15">
        <f t="shared" si="5"/>
        <v>54.400000000000006</v>
      </c>
      <c r="R29" s="8">
        <f t="shared" si="6"/>
        <v>10</v>
      </c>
      <c r="S29" s="8">
        <f t="shared" si="7"/>
        <v>9.150000000000002</v>
      </c>
      <c r="T29" s="8">
        <f t="shared" si="8"/>
        <v>0</v>
      </c>
      <c r="U29" s="8">
        <f t="shared" si="9"/>
        <v>0</v>
      </c>
      <c r="V29" s="16">
        <f t="shared" si="10"/>
        <v>19.150000000000002</v>
      </c>
      <c r="W29" s="17">
        <f t="shared" si="11"/>
        <v>83</v>
      </c>
      <c r="X29" s="71" t="s">
        <v>32</v>
      </c>
      <c r="Y29" s="18">
        <v>80</v>
      </c>
    </row>
    <row r="30" spans="1:25" ht="45.75" customHeight="1">
      <c r="A30" s="160">
        <v>3</v>
      </c>
      <c r="B30" s="156">
        <v>82</v>
      </c>
      <c r="C30" s="120" t="s">
        <v>63</v>
      </c>
      <c r="D30" s="51" t="s">
        <v>60</v>
      </c>
      <c r="E30" s="55" t="s">
        <v>130</v>
      </c>
      <c r="F30" s="6">
        <v>1170.4</v>
      </c>
      <c r="G30" s="10">
        <v>900</v>
      </c>
      <c r="H30" s="11">
        <v>1800</v>
      </c>
      <c r="I30" s="11">
        <v>1800</v>
      </c>
      <c r="J30" s="12">
        <v>7.66</v>
      </c>
      <c r="K30" s="12">
        <v>7.66</v>
      </c>
      <c r="L30" s="13">
        <f t="shared" si="0"/>
        <v>235</v>
      </c>
      <c r="M30" s="14">
        <f t="shared" si="1"/>
        <v>11</v>
      </c>
      <c r="N30" s="8">
        <f t="shared" si="2"/>
        <v>25</v>
      </c>
      <c r="O30" s="8">
        <f t="shared" si="3"/>
        <v>28</v>
      </c>
      <c r="P30" s="8">
        <f t="shared" si="4"/>
        <v>0</v>
      </c>
      <c r="Q30" s="15">
        <f t="shared" si="5"/>
        <v>53</v>
      </c>
      <c r="R30" s="8">
        <f t="shared" si="6"/>
        <v>10</v>
      </c>
      <c r="S30" s="8">
        <f t="shared" si="7"/>
        <v>7.98</v>
      </c>
      <c r="T30" s="8">
        <f t="shared" si="8"/>
        <v>0</v>
      </c>
      <c r="U30" s="8">
        <f t="shared" si="9"/>
        <v>0</v>
      </c>
      <c r="V30" s="16">
        <f t="shared" si="10"/>
        <v>17.98</v>
      </c>
      <c r="W30" s="17">
        <f t="shared" si="11"/>
        <v>82</v>
      </c>
      <c r="X30" s="71" t="s">
        <v>156</v>
      </c>
      <c r="Y30" s="18">
        <v>82</v>
      </c>
    </row>
    <row r="31" spans="1:25" ht="28.5">
      <c r="A31" s="160">
        <v>3</v>
      </c>
      <c r="B31" s="156">
        <v>96</v>
      </c>
      <c r="C31" s="117" t="s">
        <v>129</v>
      </c>
      <c r="D31" s="78" t="s">
        <v>143</v>
      </c>
      <c r="E31" s="54" t="s">
        <v>30</v>
      </c>
      <c r="F31" s="6">
        <v>1454.2</v>
      </c>
      <c r="G31" s="10">
        <v>769</v>
      </c>
      <c r="H31" s="11">
        <v>1538</v>
      </c>
      <c r="I31" s="11">
        <v>1538</v>
      </c>
      <c r="J31" s="12">
        <v>11.4</v>
      </c>
      <c r="K31" s="12">
        <v>11.4</v>
      </c>
      <c r="L31" s="13">
        <f t="shared" si="0"/>
        <v>135</v>
      </c>
      <c r="M31" s="14">
        <f t="shared" si="1"/>
        <v>-9</v>
      </c>
      <c r="N31" s="8">
        <f t="shared" si="2"/>
        <v>25</v>
      </c>
      <c r="O31" s="8">
        <f t="shared" si="3"/>
        <v>18.83</v>
      </c>
      <c r="P31" s="8">
        <f t="shared" si="4"/>
        <v>0</v>
      </c>
      <c r="Q31" s="15">
        <f t="shared" si="5"/>
        <v>43.83</v>
      </c>
      <c r="R31" s="8">
        <f t="shared" si="6"/>
        <v>10</v>
      </c>
      <c r="S31" s="8">
        <f t="shared" si="7"/>
        <v>15</v>
      </c>
      <c r="T31" s="8">
        <f t="shared" si="8"/>
        <v>14.000000000000004</v>
      </c>
      <c r="U31" s="8">
        <f t="shared" si="9"/>
        <v>0</v>
      </c>
      <c r="V31" s="16">
        <f t="shared" si="10"/>
        <v>39</v>
      </c>
      <c r="W31" s="17">
        <f t="shared" si="11"/>
        <v>74</v>
      </c>
      <c r="X31" s="72" t="s">
        <v>128</v>
      </c>
      <c r="Y31" s="18">
        <v>96</v>
      </c>
    </row>
    <row r="32" spans="1:25" ht="28.5">
      <c r="A32" s="160">
        <v>3</v>
      </c>
      <c r="B32" s="156">
        <v>103</v>
      </c>
      <c r="C32" s="130" t="s">
        <v>62</v>
      </c>
      <c r="D32" s="198" t="s">
        <v>339</v>
      </c>
      <c r="E32" s="56" t="s">
        <v>131</v>
      </c>
      <c r="F32" s="6">
        <v>1059.9</v>
      </c>
      <c r="G32" s="10">
        <v>840</v>
      </c>
      <c r="H32" s="11">
        <v>1680</v>
      </c>
      <c r="I32" s="11">
        <v>1680</v>
      </c>
      <c r="J32" s="12">
        <v>9.9</v>
      </c>
      <c r="K32" s="12">
        <v>9.9</v>
      </c>
      <c r="L32" s="13">
        <f t="shared" si="0"/>
        <v>170</v>
      </c>
      <c r="M32" s="14">
        <f t="shared" si="1"/>
        <v>-2</v>
      </c>
      <c r="N32" s="8">
        <f t="shared" si="2"/>
        <v>25</v>
      </c>
      <c r="O32" s="8">
        <f t="shared" si="3"/>
        <v>23.8</v>
      </c>
      <c r="P32" s="8">
        <f t="shared" si="4"/>
        <v>0</v>
      </c>
      <c r="Q32" s="15">
        <f t="shared" si="5"/>
        <v>48.8</v>
      </c>
      <c r="R32" s="8">
        <f t="shared" si="6"/>
        <v>10</v>
      </c>
      <c r="S32" s="8">
        <f t="shared" si="7"/>
        <v>14.700000000000001</v>
      </c>
      <c r="T32" s="8">
        <f t="shared" si="8"/>
        <v>0</v>
      </c>
      <c r="U32" s="8">
        <f t="shared" si="9"/>
        <v>0</v>
      </c>
      <c r="V32" s="16">
        <f t="shared" si="10"/>
        <v>24.700000000000003</v>
      </c>
      <c r="W32" s="17">
        <f t="shared" si="11"/>
        <v>72</v>
      </c>
      <c r="X32" s="71"/>
      <c r="Y32" s="18">
        <v>103</v>
      </c>
    </row>
    <row r="33" spans="1:25" ht="42.75">
      <c r="A33" s="160">
        <v>3</v>
      </c>
      <c r="B33" s="156">
        <v>108</v>
      </c>
      <c r="C33" s="120" t="s">
        <v>277</v>
      </c>
      <c r="D33" s="51" t="s">
        <v>38</v>
      </c>
      <c r="E33" s="53" t="s">
        <v>179</v>
      </c>
      <c r="F33" s="6">
        <v>1613</v>
      </c>
      <c r="G33" s="10">
        <v>656</v>
      </c>
      <c r="H33" s="11">
        <v>1312</v>
      </c>
      <c r="I33" s="11">
        <v>1312</v>
      </c>
      <c r="J33" s="12">
        <v>12.275</v>
      </c>
      <c r="K33" s="12">
        <v>12.275</v>
      </c>
      <c r="L33" s="13">
        <f t="shared" si="0"/>
        <v>107</v>
      </c>
      <c r="M33" s="14">
        <f t="shared" si="1"/>
        <v>-14.600000000000001</v>
      </c>
      <c r="N33" s="8">
        <f t="shared" si="2"/>
        <v>25</v>
      </c>
      <c r="O33" s="8">
        <f t="shared" si="3"/>
        <v>10.92</v>
      </c>
      <c r="P33" s="8">
        <f t="shared" si="4"/>
        <v>0</v>
      </c>
      <c r="Q33" s="15">
        <f t="shared" si="5"/>
        <v>35.92</v>
      </c>
      <c r="R33" s="8">
        <f t="shared" si="6"/>
        <v>10</v>
      </c>
      <c r="S33" s="8">
        <f t="shared" si="7"/>
        <v>15</v>
      </c>
      <c r="T33" s="8">
        <f t="shared" si="8"/>
        <v>22.750000000000004</v>
      </c>
      <c r="U33" s="8">
        <f t="shared" si="9"/>
        <v>0</v>
      </c>
      <c r="V33" s="16">
        <f t="shared" si="10"/>
        <v>47.75</v>
      </c>
      <c r="W33" s="17">
        <f t="shared" si="11"/>
        <v>69</v>
      </c>
      <c r="X33" s="71" t="s">
        <v>180</v>
      </c>
      <c r="Y33" s="18">
        <v>108</v>
      </c>
    </row>
    <row r="34" spans="1:25" ht="42.75">
      <c r="A34" s="160">
        <v>3</v>
      </c>
      <c r="B34" s="156">
        <v>110</v>
      </c>
      <c r="C34" s="120" t="s">
        <v>64</v>
      </c>
      <c r="D34" s="51" t="s">
        <v>60</v>
      </c>
      <c r="E34" s="56" t="s">
        <v>102</v>
      </c>
      <c r="F34" s="6">
        <v>1583</v>
      </c>
      <c r="G34" s="10">
        <v>807</v>
      </c>
      <c r="H34" s="11">
        <v>1613</v>
      </c>
      <c r="I34" s="11">
        <v>1613</v>
      </c>
      <c r="J34" s="12">
        <v>10</v>
      </c>
      <c r="K34" s="12">
        <v>10</v>
      </c>
      <c r="L34" s="13">
        <f t="shared" si="0"/>
        <v>161</v>
      </c>
      <c r="M34" s="14">
        <f t="shared" si="1"/>
        <v>-3.8000000000000003</v>
      </c>
      <c r="N34" s="8">
        <f t="shared" si="2"/>
        <v>25</v>
      </c>
      <c r="O34" s="8">
        <f t="shared" si="3"/>
        <v>21.455</v>
      </c>
      <c r="P34" s="8">
        <f t="shared" si="4"/>
        <v>0</v>
      </c>
      <c r="Q34" s="15">
        <f t="shared" si="5"/>
        <v>46.455</v>
      </c>
      <c r="R34" s="8">
        <f t="shared" si="6"/>
        <v>10</v>
      </c>
      <c r="S34" s="8">
        <f t="shared" si="7"/>
        <v>15</v>
      </c>
      <c r="T34" s="8">
        <f t="shared" si="8"/>
        <v>0</v>
      </c>
      <c r="U34" s="8">
        <f t="shared" si="9"/>
        <v>0</v>
      </c>
      <c r="V34" s="16">
        <f t="shared" si="10"/>
        <v>25</v>
      </c>
      <c r="W34" s="17">
        <f t="shared" si="11"/>
        <v>68</v>
      </c>
      <c r="X34" s="71" t="s">
        <v>46</v>
      </c>
      <c r="Y34" s="18">
        <v>110</v>
      </c>
    </row>
    <row r="35" spans="1:25" ht="53.25" customHeight="1">
      <c r="A35" s="160">
        <v>3</v>
      </c>
      <c r="B35" s="156">
        <v>114</v>
      </c>
      <c r="C35" s="185" t="s">
        <v>37</v>
      </c>
      <c r="D35" s="201" t="s">
        <v>38</v>
      </c>
      <c r="E35" s="56" t="s">
        <v>39</v>
      </c>
      <c r="F35" s="6">
        <v>1177.8</v>
      </c>
      <c r="G35" s="10">
        <v>788</v>
      </c>
      <c r="H35" s="11">
        <v>1576</v>
      </c>
      <c r="I35" s="11">
        <v>1576</v>
      </c>
      <c r="J35" s="12">
        <v>8.1</v>
      </c>
      <c r="K35" s="12">
        <v>8.1</v>
      </c>
      <c r="L35" s="13">
        <f t="shared" si="0"/>
        <v>195</v>
      </c>
      <c r="M35" s="14">
        <f t="shared" si="1"/>
        <v>3</v>
      </c>
      <c r="N35" s="8">
        <f t="shared" si="2"/>
        <v>25</v>
      </c>
      <c r="O35" s="8">
        <f t="shared" si="3"/>
        <v>20.16</v>
      </c>
      <c r="P35" s="8">
        <f t="shared" si="4"/>
        <v>0</v>
      </c>
      <c r="Q35" s="15">
        <f t="shared" si="5"/>
        <v>45.16</v>
      </c>
      <c r="R35" s="8">
        <f t="shared" si="6"/>
        <v>10</v>
      </c>
      <c r="S35" s="8">
        <f t="shared" si="7"/>
        <v>9.299999999999999</v>
      </c>
      <c r="T35" s="8">
        <f t="shared" si="8"/>
        <v>0</v>
      </c>
      <c r="U35" s="8">
        <f t="shared" si="9"/>
        <v>0</v>
      </c>
      <c r="V35" s="16">
        <f t="shared" si="10"/>
        <v>19.299999999999997</v>
      </c>
      <c r="W35" s="17">
        <f t="shared" si="11"/>
        <v>67</v>
      </c>
      <c r="X35" s="71" t="s">
        <v>211</v>
      </c>
      <c r="Y35" s="18">
        <v>114</v>
      </c>
    </row>
    <row r="36" spans="1:25" ht="53.25" customHeight="1">
      <c r="A36" s="160">
        <v>3</v>
      </c>
      <c r="B36" s="156">
        <v>117</v>
      </c>
      <c r="C36" s="187" t="s">
        <v>65</v>
      </c>
      <c r="D36" s="78" t="s">
        <v>60</v>
      </c>
      <c r="E36" s="209" t="s">
        <v>70</v>
      </c>
      <c r="F36" s="6">
        <v>715.2</v>
      </c>
      <c r="G36" s="10">
        <v>749</v>
      </c>
      <c r="H36" s="11">
        <v>1498</v>
      </c>
      <c r="I36" s="11">
        <v>1498</v>
      </c>
      <c r="J36" s="12">
        <v>10.33</v>
      </c>
      <c r="K36" s="12">
        <v>10.33</v>
      </c>
      <c r="L36" s="13">
        <f t="shared" si="0"/>
        <v>145</v>
      </c>
      <c r="M36" s="14">
        <f t="shared" si="1"/>
        <v>-7</v>
      </c>
      <c r="N36" s="8">
        <f t="shared" si="2"/>
        <v>25</v>
      </c>
      <c r="O36" s="8">
        <f t="shared" si="3"/>
        <v>17.43</v>
      </c>
      <c r="P36" s="8">
        <f t="shared" si="4"/>
        <v>0</v>
      </c>
      <c r="Q36" s="15">
        <f t="shared" si="5"/>
        <v>42.43</v>
      </c>
      <c r="R36" s="8">
        <f t="shared" si="6"/>
        <v>10</v>
      </c>
      <c r="S36" s="8">
        <f t="shared" si="7"/>
        <v>15</v>
      </c>
      <c r="T36" s="8">
        <f t="shared" si="8"/>
        <v>3.3000000000000007</v>
      </c>
      <c r="U36" s="8">
        <f t="shared" si="9"/>
        <v>0</v>
      </c>
      <c r="V36" s="16">
        <f t="shared" si="10"/>
        <v>28.3</v>
      </c>
      <c r="W36" s="17">
        <f t="shared" si="11"/>
        <v>64</v>
      </c>
      <c r="X36" s="71" t="s">
        <v>236</v>
      </c>
      <c r="Y36" s="18">
        <v>117</v>
      </c>
    </row>
    <row r="37" spans="1:25" ht="42.75">
      <c r="A37" s="160">
        <v>3</v>
      </c>
      <c r="B37" s="156">
        <v>123</v>
      </c>
      <c r="C37" s="166" t="s">
        <v>149</v>
      </c>
      <c r="D37" s="51" t="s">
        <v>60</v>
      </c>
      <c r="E37" s="53" t="s">
        <v>103</v>
      </c>
      <c r="F37" s="6">
        <v>1478</v>
      </c>
      <c r="G37" s="10">
        <v>703</v>
      </c>
      <c r="H37" s="11">
        <v>1405</v>
      </c>
      <c r="I37" s="11">
        <v>1405</v>
      </c>
      <c r="J37" s="12">
        <v>7.4</v>
      </c>
      <c r="K37" s="12">
        <v>7.4</v>
      </c>
      <c r="L37" s="13">
        <f t="shared" si="0"/>
        <v>190</v>
      </c>
      <c r="M37" s="14">
        <f t="shared" si="1"/>
        <v>2</v>
      </c>
      <c r="N37" s="8">
        <f t="shared" si="2"/>
        <v>25</v>
      </c>
      <c r="O37" s="8">
        <f t="shared" si="3"/>
        <v>14.174999999999999</v>
      </c>
      <c r="P37" s="8">
        <f t="shared" si="4"/>
        <v>0</v>
      </c>
      <c r="Q37" s="15">
        <f t="shared" si="5"/>
        <v>39.175</v>
      </c>
      <c r="R37" s="8">
        <f t="shared" si="6"/>
        <v>10</v>
      </c>
      <c r="S37" s="8">
        <f t="shared" si="7"/>
        <v>7.200000000000001</v>
      </c>
      <c r="T37" s="8">
        <f t="shared" si="8"/>
        <v>0</v>
      </c>
      <c r="U37" s="8">
        <f t="shared" si="9"/>
        <v>0</v>
      </c>
      <c r="V37" s="16">
        <f t="shared" si="10"/>
        <v>17.200000000000003</v>
      </c>
      <c r="W37" s="17">
        <f t="shared" si="11"/>
        <v>58</v>
      </c>
      <c r="X37" s="71" t="s">
        <v>47</v>
      </c>
      <c r="Y37" s="18">
        <v>123</v>
      </c>
    </row>
    <row r="38" spans="1:25" ht="71.25">
      <c r="A38" s="160">
        <v>3</v>
      </c>
      <c r="B38" s="156">
        <v>131</v>
      </c>
      <c r="C38" s="166" t="s">
        <v>413</v>
      </c>
      <c r="D38" s="51" t="s">
        <v>38</v>
      </c>
      <c r="E38" s="53" t="s">
        <v>414</v>
      </c>
      <c r="F38" s="6">
        <v>981</v>
      </c>
      <c r="G38" s="10">
        <v>568</v>
      </c>
      <c r="H38" s="11">
        <v>1136</v>
      </c>
      <c r="I38" s="11">
        <v>1136</v>
      </c>
      <c r="J38" s="12">
        <v>5.124</v>
      </c>
      <c r="K38" s="12">
        <v>5.124</v>
      </c>
      <c r="L38" s="13">
        <f aca="true" t="shared" si="12" ref="L38:L69">ROUND(I38/J38,0)</f>
        <v>222</v>
      </c>
      <c r="M38" s="14">
        <f aca="true" t="shared" si="13" ref="M38:M69">(L38-180)*0.2</f>
        <v>8.4</v>
      </c>
      <c r="N38" s="8">
        <f aca="true" t="shared" si="14" ref="N38:N69">IF(H38&gt;=1000,1000/200*5,IF(H38&lt;1000,(H38-1)/200*5))</f>
        <v>25</v>
      </c>
      <c r="O38" s="8">
        <f aca="true" t="shared" si="15" ref="O38:O69">IF(H38&gt;=2300,1300/200*7,IF(H38&lt;=1000,,(H38-1000)/200*7))</f>
        <v>4.760000000000001</v>
      </c>
      <c r="P38" s="8">
        <f aca="true" t="shared" si="16" ref="P38:P69">IF(H38&lt;=2300,,(H38-2300)/100*16)</f>
        <v>0</v>
      </c>
      <c r="Q38" s="15">
        <f aca="true" t="shared" si="17" ref="Q38:Q69">SUM(N38:P38)</f>
        <v>29.76</v>
      </c>
      <c r="R38" s="8">
        <f aca="true" t="shared" si="18" ref="R38:R69">IF(K38&lt;=3.5,0,IF(K38&lt;=5,K38/1*2,10))</f>
        <v>10</v>
      </c>
      <c r="S38" s="8">
        <f aca="true" t="shared" si="19" ref="S38:S69">IF(K38&lt;=5,0,IF(K38&lt;10,(K38-5)/1*3,15))</f>
        <v>0.371999999999999</v>
      </c>
      <c r="T38" s="8">
        <f aca="true" t="shared" si="20" ref="T38:T69">IF(K38&lt;=10,0,IF(K38&lt;15,(K38-10)/1*10,50))</f>
        <v>0</v>
      </c>
      <c r="U38" s="8">
        <f aca="true" t="shared" si="21" ref="U38:U69">IF(K38&lt;=15,0,(K38-15)/1*12)</f>
        <v>0</v>
      </c>
      <c r="V38" s="16">
        <f aca="true" t="shared" si="22" ref="V38:V69">SUM(R38:U38)</f>
        <v>10.372</v>
      </c>
      <c r="W38" s="17">
        <f aca="true" t="shared" si="23" ref="W38:W69">ROUND(Q38+V38+M38,0)</f>
        <v>49</v>
      </c>
      <c r="X38" s="71" t="s">
        <v>415</v>
      </c>
      <c r="Y38" s="18">
        <v>131</v>
      </c>
    </row>
    <row r="39" spans="1:25" ht="85.5">
      <c r="A39" s="160">
        <v>4</v>
      </c>
      <c r="B39" s="156">
        <v>22</v>
      </c>
      <c r="C39" s="169" t="s">
        <v>428</v>
      </c>
      <c r="D39" s="170" t="s">
        <v>8</v>
      </c>
      <c r="E39" s="168" t="s">
        <v>429</v>
      </c>
      <c r="F39" s="6">
        <v>1372.6</v>
      </c>
      <c r="G39" s="10">
        <v>1210</v>
      </c>
      <c r="H39" s="11">
        <v>2420</v>
      </c>
      <c r="I39" s="11">
        <v>2420</v>
      </c>
      <c r="J39" s="139">
        <v>13.65</v>
      </c>
      <c r="K39" s="12">
        <v>13.65</v>
      </c>
      <c r="L39" s="13">
        <f t="shared" si="12"/>
        <v>177</v>
      </c>
      <c r="M39" s="14">
        <f t="shared" si="13"/>
        <v>-0.6000000000000001</v>
      </c>
      <c r="N39" s="8">
        <f t="shared" si="14"/>
        <v>25</v>
      </c>
      <c r="O39" s="8">
        <f t="shared" si="15"/>
        <v>45.5</v>
      </c>
      <c r="P39" s="8">
        <f t="shared" si="16"/>
        <v>19.2</v>
      </c>
      <c r="Q39" s="15">
        <f t="shared" si="17"/>
        <v>89.7</v>
      </c>
      <c r="R39" s="8">
        <f t="shared" si="18"/>
        <v>10</v>
      </c>
      <c r="S39" s="8">
        <f t="shared" si="19"/>
        <v>15</v>
      </c>
      <c r="T39" s="8">
        <f t="shared" si="20"/>
        <v>36.5</v>
      </c>
      <c r="U39" s="8">
        <f t="shared" si="21"/>
        <v>0</v>
      </c>
      <c r="V39" s="16">
        <f t="shared" si="22"/>
        <v>61.5</v>
      </c>
      <c r="W39" s="17">
        <f t="shared" si="23"/>
        <v>151</v>
      </c>
      <c r="X39" s="171" t="s">
        <v>430</v>
      </c>
      <c r="Y39" s="18">
        <v>22</v>
      </c>
    </row>
    <row r="40" spans="1:25" ht="28.5">
      <c r="A40" s="160">
        <v>4</v>
      </c>
      <c r="B40" s="156">
        <v>39</v>
      </c>
      <c r="C40" s="150" t="s">
        <v>366</v>
      </c>
      <c r="D40" s="90" t="s">
        <v>8</v>
      </c>
      <c r="E40" s="47" t="s">
        <v>367</v>
      </c>
      <c r="F40" s="6">
        <v>1917</v>
      </c>
      <c r="G40" s="10">
        <v>789</v>
      </c>
      <c r="H40" s="11">
        <v>2303</v>
      </c>
      <c r="I40" s="11">
        <v>2303</v>
      </c>
      <c r="J40" s="139">
        <v>11.358</v>
      </c>
      <c r="K40" s="12">
        <v>11.358</v>
      </c>
      <c r="L40" s="13">
        <f t="shared" si="12"/>
        <v>203</v>
      </c>
      <c r="M40" s="14">
        <f t="shared" si="13"/>
        <v>4.6000000000000005</v>
      </c>
      <c r="N40" s="8">
        <f t="shared" si="14"/>
        <v>25</v>
      </c>
      <c r="O40" s="8">
        <f t="shared" si="15"/>
        <v>45.5</v>
      </c>
      <c r="P40" s="8">
        <f t="shared" si="16"/>
        <v>0.48</v>
      </c>
      <c r="Q40" s="15">
        <f t="shared" si="17"/>
        <v>70.98</v>
      </c>
      <c r="R40" s="8">
        <f t="shared" si="18"/>
        <v>10</v>
      </c>
      <c r="S40" s="8">
        <f t="shared" si="19"/>
        <v>15</v>
      </c>
      <c r="T40" s="8">
        <f t="shared" si="20"/>
        <v>13.580000000000005</v>
      </c>
      <c r="U40" s="8">
        <f t="shared" si="21"/>
        <v>0</v>
      </c>
      <c r="V40" s="16">
        <f t="shared" si="22"/>
        <v>38.580000000000005</v>
      </c>
      <c r="W40" s="17">
        <f t="shared" si="23"/>
        <v>114</v>
      </c>
      <c r="X40" s="70" t="s">
        <v>370</v>
      </c>
      <c r="Y40" s="18">
        <v>39</v>
      </c>
    </row>
    <row r="41" spans="1:25" ht="28.5">
      <c r="A41" s="160">
        <v>4</v>
      </c>
      <c r="B41" s="156">
        <v>40</v>
      </c>
      <c r="C41" s="123" t="s">
        <v>280</v>
      </c>
      <c r="D41" s="90" t="s">
        <v>8</v>
      </c>
      <c r="E41" s="53" t="s">
        <v>195</v>
      </c>
      <c r="F41" s="6">
        <v>1477.5</v>
      </c>
      <c r="G41" s="36">
        <v>963</v>
      </c>
      <c r="H41" s="37">
        <v>2000</v>
      </c>
      <c r="I41" s="37">
        <v>2000</v>
      </c>
      <c r="J41" s="38">
        <v>13.1</v>
      </c>
      <c r="K41" s="38">
        <v>13.1</v>
      </c>
      <c r="L41" s="13">
        <f t="shared" si="12"/>
        <v>153</v>
      </c>
      <c r="M41" s="14">
        <f t="shared" si="13"/>
        <v>-5.4</v>
      </c>
      <c r="N41" s="8">
        <f t="shared" si="14"/>
        <v>25</v>
      </c>
      <c r="O41" s="8">
        <f t="shared" si="15"/>
        <v>35</v>
      </c>
      <c r="P41" s="8">
        <f t="shared" si="16"/>
        <v>0</v>
      </c>
      <c r="Q41" s="15">
        <f t="shared" si="17"/>
        <v>60</v>
      </c>
      <c r="R41" s="8">
        <f t="shared" si="18"/>
        <v>10</v>
      </c>
      <c r="S41" s="8">
        <f t="shared" si="19"/>
        <v>15</v>
      </c>
      <c r="T41" s="8">
        <f t="shared" si="20"/>
        <v>30.999999999999996</v>
      </c>
      <c r="U41" s="8">
        <f t="shared" si="21"/>
        <v>0</v>
      </c>
      <c r="V41" s="16">
        <f t="shared" si="22"/>
        <v>56</v>
      </c>
      <c r="W41" s="17">
        <f t="shared" si="23"/>
        <v>111</v>
      </c>
      <c r="X41" s="133"/>
      <c r="Y41" s="18">
        <v>40</v>
      </c>
    </row>
    <row r="42" spans="1:25" ht="42.75">
      <c r="A42" s="160">
        <v>4</v>
      </c>
      <c r="B42" s="156">
        <v>45</v>
      </c>
      <c r="C42" s="150" t="s">
        <v>384</v>
      </c>
      <c r="D42" s="90" t="s">
        <v>8</v>
      </c>
      <c r="E42" s="47" t="s">
        <v>385</v>
      </c>
      <c r="F42" s="6" t="s">
        <v>386</v>
      </c>
      <c r="G42" s="10">
        <f>533+574</f>
        <v>1107</v>
      </c>
      <c r="H42" s="11">
        <f>G42*2</f>
        <v>2214</v>
      </c>
      <c r="I42" s="11">
        <v>2214</v>
      </c>
      <c r="J42" s="139">
        <f>7.6+3.489</f>
        <v>11.088999999999999</v>
      </c>
      <c r="K42" s="12">
        <v>11.1</v>
      </c>
      <c r="L42" s="13">
        <f t="shared" si="12"/>
        <v>200</v>
      </c>
      <c r="M42" s="14">
        <f t="shared" si="13"/>
        <v>4</v>
      </c>
      <c r="N42" s="8">
        <f t="shared" si="14"/>
        <v>25</v>
      </c>
      <c r="O42" s="8">
        <f t="shared" si="15"/>
        <v>42.49</v>
      </c>
      <c r="P42" s="8">
        <f t="shared" si="16"/>
        <v>0</v>
      </c>
      <c r="Q42" s="15">
        <f t="shared" si="17"/>
        <v>67.49000000000001</v>
      </c>
      <c r="R42" s="8">
        <f t="shared" si="18"/>
        <v>10</v>
      </c>
      <c r="S42" s="8">
        <f t="shared" si="19"/>
        <v>15</v>
      </c>
      <c r="T42" s="8">
        <f t="shared" si="20"/>
        <v>10.999999999999996</v>
      </c>
      <c r="U42" s="8">
        <f t="shared" si="21"/>
        <v>0</v>
      </c>
      <c r="V42" s="16">
        <f t="shared" si="22"/>
        <v>36</v>
      </c>
      <c r="W42" s="17">
        <f t="shared" si="23"/>
        <v>107</v>
      </c>
      <c r="X42" s="70" t="s">
        <v>389</v>
      </c>
      <c r="Y42" s="18">
        <v>45</v>
      </c>
    </row>
    <row r="43" spans="1:25" ht="57">
      <c r="A43" s="160">
        <v>4</v>
      </c>
      <c r="B43" s="156">
        <v>57</v>
      </c>
      <c r="C43" s="123" t="s">
        <v>277</v>
      </c>
      <c r="D43" s="90" t="s">
        <v>276</v>
      </c>
      <c r="E43" s="47" t="s">
        <v>278</v>
      </c>
      <c r="F43" s="6">
        <v>1540</v>
      </c>
      <c r="G43" s="10">
        <v>459</v>
      </c>
      <c r="H43" s="11">
        <v>1629</v>
      </c>
      <c r="I43" s="11">
        <v>1629</v>
      </c>
      <c r="J43" s="12">
        <v>14.1</v>
      </c>
      <c r="K43" s="12">
        <v>14.1</v>
      </c>
      <c r="L43" s="13">
        <f t="shared" si="12"/>
        <v>116</v>
      </c>
      <c r="M43" s="14">
        <f t="shared" si="13"/>
        <v>-12.8</v>
      </c>
      <c r="N43" s="8">
        <f t="shared" si="14"/>
        <v>25</v>
      </c>
      <c r="O43" s="8">
        <f t="shared" si="15"/>
        <v>22.015</v>
      </c>
      <c r="P43" s="8">
        <f t="shared" si="16"/>
        <v>0</v>
      </c>
      <c r="Q43" s="15">
        <f t="shared" si="17"/>
        <v>47.015</v>
      </c>
      <c r="R43" s="8">
        <f t="shared" si="18"/>
        <v>10</v>
      </c>
      <c r="S43" s="8">
        <f t="shared" si="19"/>
        <v>15</v>
      </c>
      <c r="T43" s="8">
        <f t="shared" si="20"/>
        <v>41</v>
      </c>
      <c r="U43" s="8">
        <f t="shared" si="21"/>
        <v>0</v>
      </c>
      <c r="V43" s="16">
        <f t="shared" si="22"/>
        <v>66</v>
      </c>
      <c r="W43" s="17">
        <f t="shared" si="23"/>
        <v>100</v>
      </c>
      <c r="X43" s="80" t="s">
        <v>40</v>
      </c>
      <c r="Y43" s="18">
        <v>57</v>
      </c>
    </row>
    <row r="44" spans="1:27" ht="42.75">
      <c r="A44" s="160">
        <v>4</v>
      </c>
      <c r="B44" s="156">
        <v>61</v>
      </c>
      <c r="C44" s="153" t="s">
        <v>368</v>
      </c>
      <c r="D44" s="154" t="s">
        <v>8</v>
      </c>
      <c r="E44" s="152" t="s">
        <v>369</v>
      </c>
      <c r="F44" s="6">
        <v>1548</v>
      </c>
      <c r="G44" s="10">
        <v>1013</v>
      </c>
      <c r="H44" s="11">
        <v>2026</v>
      </c>
      <c r="I44" s="11">
        <v>2026</v>
      </c>
      <c r="J44" s="12">
        <v>10.656</v>
      </c>
      <c r="K44" s="12">
        <v>10.656</v>
      </c>
      <c r="L44" s="13">
        <f t="shared" si="12"/>
        <v>190</v>
      </c>
      <c r="M44" s="14">
        <f t="shared" si="13"/>
        <v>2</v>
      </c>
      <c r="N44" s="8">
        <f t="shared" si="14"/>
        <v>25</v>
      </c>
      <c r="O44" s="8">
        <f t="shared" si="15"/>
        <v>35.91</v>
      </c>
      <c r="P44" s="8">
        <f t="shared" si="16"/>
        <v>0</v>
      </c>
      <c r="Q44" s="15">
        <f t="shared" si="17"/>
        <v>60.91</v>
      </c>
      <c r="R44" s="8">
        <f t="shared" si="18"/>
        <v>10</v>
      </c>
      <c r="S44" s="8">
        <f t="shared" si="19"/>
        <v>15</v>
      </c>
      <c r="T44" s="8">
        <f t="shared" si="20"/>
        <v>6.560000000000006</v>
      </c>
      <c r="U44" s="8">
        <f t="shared" si="21"/>
        <v>0</v>
      </c>
      <c r="V44" s="16">
        <f t="shared" si="22"/>
        <v>31.560000000000006</v>
      </c>
      <c r="W44" s="17">
        <f t="shared" si="23"/>
        <v>94</v>
      </c>
      <c r="X44" s="71" t="s">
        <v>371</v>
      </c>
      <c r="Y44" s="18">
        <v>61</v>
      </c>
      <c r="AA44" s="34"/>
    </row>
    <row r="45" spans="1:27" ht="57">
      <c r="A45" s="160">
        <v>4</v>
      </c>
      <c r="B45" s="156">
        <v>77</v>
      </c>
      <c r="C45" s="127" t="s">
        <v>275</v>
      </c>
      <c r="D45" s="161" t="s">
        <v>276</v>
      </c>
      <c r="E45" s="54" t="s">
        <v>274</v>
      </c>
      <c r="F45" s="6">
        <v>1547.9</v>
      </c>
      <c r="G45" s="10">
        <v>823</v>
      </c>
      <c r="H45" s="11">
        <v>1646</v>
      </c>
      <c r="I45" s="11">
        <v>1646</v>
      </c>
      <c r="J45" s="12">
        <v>12.05</v>
      </c>
      <c r="K45" s="12">
        <v>12.05</v>
      </c>
      <c r="L45" s="13">
        <f t="shared" si="12"/>
        <v>137</v>
      </c>
      <c r="M45" s="14">
        <f t="shared" si="13"/>
        <v>-8.6</v>
      </c>
      <c r="N45" s="8">
        <f t="shared" si="14"/>
        <v>25</v>
      </c>
      <c r="O45" s="8">
        <f t="shared" si="15"/>
        <v>22.61</v>
      </c>
      <c r="P45" s="8">
        <f t="shared" si="16"/>
        <v>0</v>
      </c>
      <c r="Q45" s="15">
        <f t="shared" si="17"/>
        <v>47.61</v>
      </c>
      <c r="R45" s="8">
        <f t="shared" si="18"/>
        <v>10</v>
      </c>
      <c r="S45" s="8">
        <f t="shared" si="19"/>
        <v>15</v>
      </c>
      <c r="T45" s="8">
        <f t="shared" si="20"/>
        <v>20.500000000000007</v>
      </c>
      <c r="U45" s="8">
        <f t="shared" si="21"/>
        <v>0</v>
      </c>
      <c r="V45" s="16">
        <f t="shared" si="22"/>
        <v>45.50000000000001</v>
      </c>
      <c r="W45" s="17">
        <f t="shared" si="23"/>
        <v>85</v>
      </c>
      <c r="X45" s="72" t="s">
        <v>155</v>
      </c>
      <c r="Y45" s="18">
        <v>77</v>
      </c>
      <c r="AA45" s="34"/>
    </row>
    <row r="46" spans="1:25" ht="57">
      <c r="A46" s="160">
        <v>4</v>
      </c>
      <c r="B46" s="156">
        <v>87</v>
      </c>
      <c r="C46" s="123" t="s">
        <v>150</v>
      </c>
      <c r="D46" s="90" t="s">
        <v>151</v>
      </c>
      <c r="E46" s="53" t="s">
        <v>71</v>
      </c>
      <c r="F46" s="65">
        <v>1914</v>
      </c>
      <c r="G46" s="10">
        <v>859</v>
      </c>
      <c r="H46" s="11">
        <v>1523</v>
      </c>
      <c r="I46" s="11">
        <v>1523</v>
      </c>
      <c r="J46" s="12">
        <v>4.9</v>
      </c>
      <c r="K46" s="12">
        <v>4.9</v>
      </c>
      <c r="L46" s="13">
        <f t="shared" si="12"/>
        <v>311</v>
      </c>
      <c r="M46" s="14">
        <f t="shared" si="13"/>
        <v>26.200000000000003</v>
      </c>
      <c r="N46" s="8">
        <f t="shared" si="14"/>
        <v>25</v>
      </c>
      <c r="O46" s="8">
        <f t="shared" si="15"/>
        <v>18.305</v>
      </c>
      <c r="P46" s="8">
        <f t="shared" si="16"/>
        <v>0</v>
      </c>
      <c r="Q46" s="15">
        <f t="shared" si="17"/>
        <v>43.305</v>
      </c>
      <c r="R46" s="8">
        <f t="shared" si="18"/>
        <v>9.8</v>
      </c>
      <c r="S46" s="8">
        <f t="shared" si="19"/>
        <v>0</v>
      </c>
      <c r="T46" s="8">
        <f t="shared" si="20"/>
        <v>0</v>
      </c>
      <c r="U46" s="8">
        <f t="shared" si="21"/>
        <v>0</v>
      </c>
      <c r="V46" s="16">
        <f t="shared" si="22"/>
        <v>9.8</v>
      </c>
      <c r="W46" s="17">
        <f t="shared" si="23"/>
        <v>79</v>
      </c>
      <c r="X46" s="71" t="s">
        <v>148</v>
      </c>
      <c r="Y46" s="18">
        <v>87</v>
      </c>
    </row>
    <row r="47" spans="1:26" ht="28.5">
      <c r="A47" s="160">
        <v>4</v>
      </c>
      <c r="B47" s="156">
        <v>121</v>
      </c>
      <c r="C47" s="150" t="s">
        <v>382</v>
      </c>
      <c r="D47" s="90" t="s">
        <v>8</v>
      </c>
      <c r="E47" s="47" t="s">
        <v>383</v>
      </c>
      <c r="F47" s="6">
        <v>1123.8</v>
      </c>
      <c r="G47" s="10">
        <v>574</v>
      </c>
      <c r="H47" s="11">
        <v>1148</v>
      </c>
      <c r="I47" s="11">
        <v>1148</v>
      </c>
      <c r="J47" s="139">
        <v>3.489</v>
      </c>
      <c r="K47" s="12">
        <v>3.489</v>
      </c>
      <c r="L47" s="13">
        <f t="shared" si="12"/>
        <v>329</v>
      </c>
      <c r="M47" s="14">
        <f t="shared" si="13"/>
        <v>29.8</v>
      </c>
      <c r="N47" s="8">
        <f t="shared" si="14"/>
        <v>25</v>
      </c>
      <c r="O47" s="8">
        <f t="shared" si="15"/>
        <v>5.18</v>
      </c>
      <c r="P47" s="8">
        <f t="shared" si="16"/>
        <v>0</v>
      </c>
      <c r="Q47" s="15">
        <f t="shared" si="17"/>
        <v>30.18</v>
      </c>
      <c r="R47" s="8">
        <f t="shared" si="18"/>
        <v>0</v>
      </c>
      <c r="S47" s="8">
        <f t="shared" si="19"/>
        <v>0</v>
      </c>
      <c r="T47" s="8">
        <f t="shared" si="20"/>
        <v>0</v>
      </c>
      <c r="U47" s="8">
        <f t="shared" si="21"/>
        <v>0</v>
      </c>
      <c r="V47" s="16">
        <f t="shared" si="22"/>
        <v>0</v>
      </c>
      <c r="W47" s="17">
        <f t="shared" si="23"/>
        <v>60</v>
      </c>
      <c r="X47" s="70" t="s">
        <v>387</v>
      </c>
      <c r="Y47" s="18">
        <v>121</v>
      </c>
      <c r="Z47" s="35"/>
    </row>
    <row r="48" spans="1:26" ht="28.5">
      <c r="A48" s="160">
        <v>4</v>
      </c>
      <c r="B48" s="156">
        <v>139</v>
      </c>
      <c r="C48" s="150" t="s">
        <v>380</v>
      </c>
      <c r="D48" s="90" t="s">
        <v>8</v>
      </c>
      <c r="E48" s="47" t="s">
        <v>381</v>
      </c>
      <c r="F48" s="6">
        <v>1063</v>
      </c>
      <c r="G48" s="10">
        <v>533</v>
      </c>
      <c r="H48" s="11">
        <v>1066</v>
      </c>
      <c r="I48" s="11">
        <v>1066</v>
      </c>
      <c r="J48" s="139">
        <v>7.6</v>
      </c>
      <c r="K48" s="12">
        <v>7.6</v>
      </c>
      <c r="L48" s="13">
        <f t="shared" si="12"/>
        <v>140</v>
      </c>
      <c r="M48" s="14">
        <f t="shared" si="13"/>
        <v>-8</v>
      </c>
      <c r="N48" s="8">
        <f t="shared" si="14"/>
        <v>25</v>
      </c>
      <c r="O48" s="8">
        <f t="shared" si="15"/>
        <v>2.31</v>
      </c>
      <c r="P48" s="8">
        <f t="shared" si="16"/>
        <v>0</v>
      </c>
      <c r="Q48" s="15">
        <f t="shared" si="17"/>
        <v>27.31</v>
      </c>
      <c r="R48" s="8">
        <f t="shared" si="18"/>
        <v>10</v>
      </c>
      <c r="S48" s="8">
        <f t="shared" si="19"/>
        <v>7.799999999999999</v>
      </c>
      <c r="T48" s="8">
        <f t="shared" si="20"/>
        <v>0</v>
      </c>
      <c r="U48" s="8">
        <f t="shared" si="21"/>
        <v>0</v>
      </c>
      <c r="V48" s="16">
        <f t="shared" si="22"/>
        <v>17.799999999999997</v>
      </c>
      <c r="W48" s="17">
        <f t="shared" si="23"/>
        <v>37</v>
      </c>
      <c r="X48" s="104" t="s">
        <v>388</v>
      </c>
      <c r="Y48" s="18">
        <v>139</v>
      </c>
      <c r="Z48" s="35"/>
    </row>
    <row r="49" spans="1:25" ht="42.75">
      <c r="A49" s="160">
        <v>4</v>
      </c>
      <c r="B49" s="156">
        <v>142</v>
      </c>
      <c r="C49" s="123" t="s">
        <v>152</v>
      </c>
      <c r="D49" s="90" t="s">
        <v>151</v>
      </c>
      <c r="E49" s="56" t="s">
        <v>76</v>
      </c>
      <c r="F49" s="6">
        <v>1627</v>
      </c>
      <c r="G49" s="10">
        <v>497</v>
      </c>
      <c r="H49" s="11">
        <v>997</v>
      </c>
      <c r="I49" s="11">
        <v>997</v>
      </c>
      <c r="J49" s="12">
        <v>6.55</v>
      </c>
      <c r="K49" s="12">
        <v>6.55</v>
      </c>
      <c r="L49" s="13">
        <f t="shared" si="12"/>
        <v>152</v>
      </c>
      <c r="M49" s="14">
        <f t="shared" si="13"/>
        <v>-5.6000000000000005</v>
      </c>
      <c r="N49" s="8">
        <f t="shared" si="14"/>
        <v>24.900000000000002</v>
      </c>
      <c r="O49" s="8">
        <f t="shared" si="15"/>
        <v>0</v>
      </c>
      <c r="P49" s="8">
        <f t="shared" si="16"/>
        <v>0</v>
      </c>
      <c r="Q49" s="15">
        <f t="shared" si="17"/>
        <v>24.900000000000002</v>
      </c>
      <c r="R49" s="8">
        <f t="shared" si="18"/>
        <v>10</v>
      </c>
      <c r="S49" s="8">
        <f t="shared" si="19"/>
        <v>4.6499999999999995</v>
      </c>
      <c r="T49" s="8">
        <f t="shared" si="20"/>
        <v>0</v>
      </c>
      <c r="U49" s="8">
        <f t="shared" si="21"/>
        <v>0</v>
      </c>
      <c r="V49" s="16">
        <f t="shared" si="22"/>
        <v>14.649999999999999</v>
      </c>
      <c r="W49" s="17">
        <f t="shared" si="23"/>
        <v>34</v>
      </c>
      <c r="X49" s="75" t="s">
        <v>77</v>
      </c>
      <c r="Y49" s="18">
        <v>142</v>
      </c>
    </row>
    <row r="50" spans="1:25" ht="57">
      <c r="A50" s="160">
        <v>5</v>
      </c>
      <c r="B50" s="156">
        <v>12</v>
      </c>
      <c r="C50" s="131" t="s">
        <v>425</v>
      </c>
      <c r="D50" s="132" t="s">
        <v>261</v>
      </c>
      <c r="E50" s="54" t="s">
        <v>426</v>
      </c>
      <c r="F50" s="6">
        <v>1840.5</v>
      </c>
      <c r="G50" s="10">
        <v>1356</v>
      </c>
      <c r="H50" s="11">
        <v>2712</v>
      </c>
      <c r="I50" s="11">
        <v>2712</v>
      </c>
      <c r="J50" s="12">
        <v>15.099</v>
      </c>
      <c r="K50" s="12">
        <v>15.099</v>
      </c>
      <c r="L50" s="13">
        <f t="shared" si="12"/>
        <v>180</v>
      </c>
      <c r="M50" s="14">
        <f t="shared" si="13"/>
        <v>0</v>
      </c>
      <c r="N50" s="8">
        <f t="shared" si="14"/>
        <v>25</v>
      </c>
      <c r="O50" s="8">
        <f t="shared" si="15"/>
        <v>45.5</v>
      </c>
      <c r="P50" s="8">
        <f t="shared" si="16"/>
        <v>65.92</v>
      </c>
      <c r="Q50" s="15">
        <f t="shared" si="17"/>
        <v>136.42000000000002</v>
      </c>
      <c r="R50" s="8">
        <f t="shared" si="18"/>
        <v>10</v>
      </c>
      <c r="S50" s="8">
        <f t="shared" si="19"/>
        <v>15</v>
      </c>
      <c r="T50" s="8">
        <f t="shared" si="20"/>
        <v>50</v>
      </c>
      <c r="U50" s="8">
        <f t="shared" si="21"/>
        <v>1.1880000000000024</v>
      </c>
      <c r="V50" s="16">
        <f t="shared" si="22"/>
        <v>76.188</v>
      </c>
      <c r="W50" s="17">
        <f t="shared" si="23"/>
        <v>213</v>
      </c>
      <c r="X50" s="75" t="s">
        <v>442</v>
      </c>
      <c r="Y50" s="18">
        <v>12</v>
      </c>
    </row>
    <row r="51" spans="1:25" ht="71.25">
      <c r="A51" s="160">
        <v>5</v>
      </c>
      <c r="B51" s="156">
        <v>14</v>
      </c>
      <c r="C51" s="131" t="s">
        <v>440</v>
      </c>
      <c r="D51" s="132" t="s">
        <v>261</v>
      </c>
      <c r="E51" s="168" t="s">
        <v>441</v>
      </c>
      <c r="F51" s="6">
        <v>1417.6</v>
      </c>
      <c r="G51" s="10">
        <v>1073</v>
      </c>
      <c r="H51" s="11">
        <v>2407</v>
      </c>
      <c r="I51" s="11">
        <v>2407</v>
      </c>
      <c r="J51" s="12">
        <v>17.43</v>
      </c>
      <c r="K51" s="12">
        <v>17.43</v>
      </c>
      <c r="L51" s="13">
        <f t="shared" si="12"/>
        <v>138</v>
      </c>
      <c r="M51" s="14">
        <f t="shared" si="13"/>
        <v>-8.4</v>
      </c>
      <c r="N51" s="8">
        <f t="shared" si="14"/>
        <v>25</v>
      </c>
      <c r="O51" s="8">
        <f t="shared" si="15"/>
        <v>45.5</v>
      </c>
      <c r="P51" s="8">
        <f t="shared" si="16"/>
        <v>17.12</v>
      </c>
      <c r="Q51" s="15">
        <f t="shared" si="17"/>
        <v>87.62</v>
      </c>
      <c r="R51" s="8">
        <f t="shared" si="18"/>
        <v>10</v>
      </c>
      <c r="S51" s="8">
        <f t="shared" si="19"/>
        <v>15</v>
      </c>
      <c r="T51" s="8">
        <f t="shared" si="20"/>
        <v>50</v>
      </c>
      <c r="U51" s="8">
        <f t="shared" si="21"/>
        <v>29.159999999999997</v>
      </c>
      <c r="V51" s="16">
        <f t="shared" si="22"/>
        <v>104.16</v>
      </c>
      <c r="W51" s="17">
        <f t="shared" si="23"/>
        <v>183</v>
      </c>
      <c r="X51" s="75" t="s">
        <v>443</v>
      </c>
      <c r="Y51" s="18">
        <v>14</v>
      </c>
    </row>
    <row r="52" spans="1:25" ht="28.5">
      <c r="A52" s="160">
        <v>5</v>
      </c>
      <c r="B52" s="156">
        <v>28</v>
      </c>
      <c r="C52" s="131" t="s">
        <v>410</v>
      </c>
      <c r="D52" s="132" t="s">
        <v>261</v>
      </c>
      <c r="E52" s="54" t="s">
        <v>411</v>
      </c>
      <c r="F52" s="6">
        <v>1500</v>
      </c>
      <c r="G52" s="10">
        <v>1122</v>
      </c>
      <c r="H52" s="11">
        <v>2244</v>
      </c>
      <c r="I52" s="11">
        <v>2244</v>
      </c>
      <c r="J52" s="12">
        <v>13.825</v>
      </c>
      <c r="K52" s="12">
        <v>13.825</v>
      </c>
      <c r="L52" s="13">
        <f t="shared" si="12"/>
        <v>162</v>
      </c>
      <c r="M52" s="14">
        <f t="shared" si="13"/>
        <v>-3.6</v>
      </c>
      <c r="N52" s="8">
        <f t="shared" si="14"/>
        <v>25</v>
      </c>
      <c r="O52" s="8">
        <f t="shared" si="15"/>
        <v>43.54</v>
      </c>
      <c r="P52" s="8">
        <f t="shared" si="16"/>
        <v>0</v>
      </c>
      <c r="Q52" s="15">
        <f t="shared" si="17"/>
        <v>68.53999999999999</v>
      </c>
      <c r="R52" s="8">
        <f t="shared" si="18"/>
        <v>10</v>
      </c>
      <c r="S52" s="8">
        <f t="shared" si="19"/>
        <v>15</v>
      </c>
      <c r="T52" s="8">
        <f t="shared" si="20"/>
        <v>38.24999999999999</v>
      </c>
      <c r="U52" s="8">
        <f t="shared" si="21"/>
        <v>0</v>
      </c>
      <c r="V52" s="16">
        <f t="shared" si="22"/>
        <v>63.24999999999999</v>
      </c>
      <c r="W52" s="17">
        <f t="shared" si="23"/>
        <v>128</v>
      </c>
      <c r="X52" s="75" t="s">
        <v>455</v>
      </c>
      <c r="Y52" s="18">
        <v>28</v>
      </c>
    </row>
    <row r="53" spans="1:25" ht="48" customHeight="1">
      <c r="A53" s="160">
        <v>5</v>
      </c>
      <c r="B53" s="156">
        <v>30</v>
      </c>
      <c r="C53" s="131" t="s">
        <v>410</v>
      </c>
      <c r="D53" s="132" t="s">
        <v>261</v>
      </c>
      <c r="E53" s="168" t="s">
        <v>454</v>
      </c>
      <c r="F53" s="6">
        <v>1500</v>
      </c>
      <c r="G53" s="10">
        <v>1058</v>
      </c>
      <c r="H53" s="11">
        <v>2116</v>
      </c>
      <c r="I53" s="11">
        <v>2116</v>
      </c>
      <c r="J53" s="12">
        <v>14.257</v>
      </c>
      <c r="K53" s="12">
        <v>14.257</v>
      </c>
      <c r="L53" s="13">
        <f t="shared" si="12"/>
        <v>148</v>
      </c>
      <c r="M53" s="14">
        <f t="shared" si="13"/>
        <v>-6.4</v>
      </c>
      <c r="N53" s="8">
        <f t="shared" si="14"/>
        <v>25</v>
      </c>
      <c r="O53" s="8">
        <f t="shared" si="15"/>
        <v>39.06</v>
      </c>
      <c r="P53" s="8">
        <f t="shared" si="16"/>
        <v>0</v>
      </c>
      <c r="Q53" s="15">
        <f t="shared" si="17"/>
        <v>64.06</v>
      </c>
      <c r="R53" s="8">
        <f t="shared" si="18"/>
        <v>10</v>
      </c>
      <c r="S53" s="8">
        <f t="shared" si="19"/>
        <v>15</v>
      </c>
      <c r="T53" s="8">
        <f t="shared" si="20"/>
        <v>42.56999999999999</v>
      </c>
      <c r="U53" s="8">
        <f t="shared" si="21"/>
        <v>0</v>
      </c>
      <c r="V53" s="16">
        <f t="shared" si="22"/>
        <v>67.57</v>
      </c>
      <c r="W53" s="17">
        <f t="shared" si="23"/>
        <v>125</v>
      </c>
      <c r="X53" s="75" t="s">
        <v>412</v>
      </c>
      <c r="Y53" s="18">
        <v>30</v>
      </c>
    </row>
    <row r="54" spans="1:25" ht="54" customHeight="1">
      <c r="A54" s="160">
        <v>5</v>
      </c>
      <c r="B54" s="156">
        <v>50</v>
      </c>
      <c r="C54" s="131" t="s">
        <v>260</v>
      </c>
      <c r="D54" s="132" t="s">
        <v>261</v>
      </c>
      <c r="E54" s="54" t="s">
        <v>33</v>
      </c>
      <c r="F54" s="6">
        <v>1817</v>
      </c>
      <c r="G54" s="10">
        <v>854</v>
      </c>
      <c r="H54" s="11">
        <v>1708</v>
      </c>
      <c r="I54" s="11">
        <v>1708</v>
      </c>
      <c r="J54" s="12">
        <v>14.1</v>
      </c>
      <c r="K54" s="12">
        <v>14.1</v>
      </c>
      <c r="L54" s="13">
        <f t="shared" si="12"/>
        <v>121</v>
      </c>
      <c r="M54" s="14">
        <f t="shared" si="13"/>
        <v>-11.8</v>
      </c>
      <c r="N54" s="8">
        <f t="shared" si="14"/>
        <v>25</v>
      </c>
      <c r="O54" s="8">
        <f t="shared" si="15"/>
        <v>24.78</v>
      </c>
      <c r="P54" s="8">
        <f t="shared" si="16"/>
        <v>0</v>
      </c>
      <c r="Q54" s="15">
        <f t="shared" si="17"/>
        <v>49.78</v>
      </c>
      <c r="R54" s="8">
        <f t="shared" si="18"/>
        <v>10</v>
      </c>
      <c r="S54" s="8">
        <f t="shared" si="19"/>
        <v>15</v>
      </c>
      <c r="T54" s="8">
        <f t="shared" si="20"/>
        <v>41</v>
      </c>
      <c r="U54" s="8">
        <f t="shared" si="21"/>
        <v>0</v>
      </c>
      <c r="V54" s="16">
        <f t="shared" si="22"/>
        <v>66</v>
      </c>
      <c r="W54" s="17">
        <f t="shared" si="23"/>
        <v>104</v>
      </c>
      <c r="X54" s="75" t="s">
        <v>99</v>
      </c>
      <c r="Y54" s="18">
        <v>50</v>
      </c>
    </row>
    <row r="55" spans="1:25" ht="42.75">
      <c r="A55" s="160">
        <v>5</v>
      </c>
      <c r="B55" s="156">
        <v>52</v>
      </c>
      <c r="C55" s="131" t="s">
        <v>396</v>
      </c>
      <c r="D55" s="132" t="s">
        <v>261</v>
      </c>
      <c r="E55" s="54" t="s">
        <v>397</v>
      </c>
      <c r="F55" s="6">
        <v>1799</v>
      </c>
      <c r="G55" s="10">
        <v>1098</v>
      </c>
      <c r="H55" s="11">
        <v>2196</v>
      </c>
      <c r="I55" s="11">
        <v>2196</v>
      </c>
      <c r="J55" s="12">
        <v>10.546</v>
      </c>
      <c r="K55" s="12">
        <v>10.546</v>
      </c>
      <c r="L55" s="13">
        <f t="shared" si="12"/>
        <v>208</v>
      </c>
      <c r="M55" s="14">
        <f t="shared" si="13"/>
        <v>5.6000000000000005</v>
      </c>
      <c r="N55" s="8">
        <f t="shared" si="14"/>
        <v>25</v>
      </c>
      <c r="O55" s="8">
        <f t="shared" si="15"/>
        <v>41.86</v>
      </c>
      <c r="P55" s="8">
        <f t="shared" si="16"/>
        <v>0</v>
      </c>
      <c r="Q55" s="15">
        <f t="shared" si="17"/>
        <v>66.86</v>
      </c>
      <c r="R55" s="8">
        <f t="shared" si="18"/>
        <v>10</v>
      </c>
      <c r="S55" s="8">
        <f t="shared" si="19"/>
        <v>15</v>
      </c>
      <c r="T55" s="8">
        <f t="shared" si="20"/>
        <v>5.459999999999994</v>
      </c>
      <c r="U55" s="8">
        <f t="shared" si="21"/>
        <v>0</v>
      </c>
      <c r="V55" s="16">
        <f t="shared" si="22"/>
        <v>30.459999999999994</v>
      </c>
      <c r="W55" s="17">
        <f t="shared" si="23"/>
        <v>103</v>
      </c>
      <c r="X55" s="75" t="s">
        <v>401</v>
      </c>
      <c r="Y55" s="18">
        <v>52</v>
      </c>
    </row>
    <row r="56" spans="1:25" ht="114">
      <c r="A56" s="160">
        <v>5</v>
      </c>
      <c r="B56" s="156">
        <v>55</v>
      </c>
      <c r="C56" s="131" t="s">
        <v>343</v>
      </c>
      <c r="D56" s="132" t="s">
        <v>261</v>
      </c>
      <c r="E56" s="54" t="s">
        <v>344</v>
      </c>
      <c r="F56" s="6">
        <v>1365.8</v>
      </c>
      <c r="G56" s="10">
        <v>1009</v>
      </c>
      <c r="H56" s="11">
        <v>2018</v>
      </c>
      <c r="I56" s="11">
        <v>2018</v>
      </c>
      <c r="J56" s="12">
        <v>11.725</v>
      </c>
      <c r="K56" s="12">
        <v>11.725</v>
      </c>
      <c r="L56" s="13">
        <f t="shared" si="12"/>
        <v>172</v>
      </c>
      <c r="M56" s="14">
        <f t="shared" si="13"/>
        <v>-1.6</v>
      </c>
      <c r="N56" s="8">
        <f t="shared" si="14"/>
        <v>25</v>
      </c>
      <c r="O56" s="8">
        <f t="shared" si="15"/>
        <v>35.629999999999995</v>
      </c>
      <c r="P56" s="8">
        <f t="shared" si="16"/>
        <v>0</v>
      </c>
      <c r="Q56" s="15">
        <f t="shared" si="17"/>
        <v>60.629999999999995</v>
      </c>
      <c r="R56" s="8">
        <f t="shared" si="18"/>
        <v>10</v>
      </c>
      <c r="S56" s="8">
        <f t="shared" si="19"/>
        <v>15</v>
      </c>
      <c r="T56" s="8">
        <f t="shared" si="20"/>
        <v>17.249999999999996</v>
      </c>
      <c r="U56" s="8">
        <f t="shared" si="21"/>
        <v>0</v>
      </c>
      <c r="V56" s="16">
        <f t="shared" si="22"/>
        <v>42.25</v>
      </c>
      <c r="W56" s="17">
        <f t="shared" si="23"/>
        <v>101</v>
      </c>
      <c r="X56" s="75" t="s">
        <v>459</v>
      </c>
      <c r="Y56" s="18">
        <v>55</v>
      </c>
    </row>
    <row r="57" spans="1:25" ht="57">
      <c r="A57" s="160">
        <v>5</v>
      </c>
      <c r="B57" s="156">
        <v>58</v>
      </c>
      <c r="C57" s="131" t="s">
        <v>346</v>
      </c>
      <c r="D57" s="132" t="s">
        <v>261</v>
      </c>
      <c r="E57" s="54" t="s">
        <v>345</v>
      </c>
      <c r="F57" s="6">
        <v>1799</v>
      </c>
      <c r="G57" s="10">
        <v>1087</v>
      </c>
      <c r="H57" s="11">
        <v>2174</v>
      </c>
      <c r="I57" s="11">
        <v>2174</v>
      </c>
      <c r="J57" s="12">
        <v>9.4</v>
      </c>
      <c r="K57" s="12">
        <v>9.4</v>
      </c>
      <c r="L57" s="13">
        <f t="shared" si="12"/>
        <v>231</v>
      </c>
      <c r="M57" s="14">
        <f t="shared" si="13"/>
        <v>10.200000000000001</v>
      </c>
      <c r="N57" s="8">
        <f t="shared" si="14"/>
        <v>25</v>
      </c>
      <c r="O57" s="8">
        <f t="shared" si="15"/>
        <v>41.09</v>
      </c>
      <c r="P57" s="8">
        <f t="shared" si="16"/>
        <v>0</v>
      </c>
      <c r="Q57" s="15">
        <f t="shared" si="17"/>
        <v>66.09</v>
      </c>
      <c r="R57" s="8">
        <f t="shared" si="18"/>
        <v>10</v>
      </c>
      <c r="S57" s="8">
        <f t="shared" si="19"/>
        <v>13.200000000000001</v>
      </c>
      <c r="T57" s="8">
        <f t="shared" si="20"/>
        <v>0</v>
      </c>
      <c r="U57" s="8">
        <f t="shared" si="21"/>
        <v>0</v>
      </c>
      <c r="V57" s="16">
        <f t="shared" si="22"/>
        <v>23.200000000000003</v>
      </c>
      <c r="W57" s="17">
        <f t="shared" si="23"/>
        <v>99</v>
      </c>
      <c r="X57" s="75" t="s">
        <v>402</v>
      </c>
      <c r="Y57" s="18">
        <v>58</v>
      </c>
    </row>
    <row r="58" spans="1:25" ht="28.5">
      <c r="A58" s="160">
        <v>5</v>
      </c>
      <c r="B58" s="156">
        <v>63</v>
      </c>
      <c r="C58" s="131" t="s">
        <v>406</v>
      </c>
      <c r="D58" s="132" t="s">
        <v>261</v>
      </c>
      <c r="E58" s="54" t="s">
        <v>407</v>
      </c>
      <c r="F58" s="6">
        <v>1705</v>
      </c>
      <c r="G58" s="10">
        <v>988</v>
      </c>
      <c r="H58" s="11">
        <v>1976</v>
      </c>
      <c r="I58" s="11">
        <v>1976</v>
      </c>
      <c r="J58" s="12">
        <v>7.598</v>
      </c>
      <c r="K58" s="12">
        <v>7.598</v>
      </c>
      <c r="L58" s="13">
        <f t="shared" si="12"/>
        <v>260</v>
      </c>
      <c r="M58" s="14">
        <f t="shared" si="13"/>
        <v>16</v>
      </c>
      <c r="N58" s="8">
        <f t="shared" si="14"/>
        <v>25</v>
      </c>
      <c r="O58" s="8">
        <f t="shared" si="15"/>
        <v>34.16</v>
      </c>
      <c r="P58" s="8">
        <f t="shared" si="16"/>
        <v>0</v>
      </c>
      <c r="Q58" s="15">
        <f t="shared" si="17"/>
        <v>59.16</v>
      </c>
      <c r="R58" s="8">
        <f t="shared" si="18"/>
        <v>10</v>
      </c>
      <c r="S58" s="8">
        <f t="shared" si="19"/>
        <v>7.794</v>
      </c>
      <c r="T58" s="8">
        <f t="shared" si="20"/>
        <v>0</v>
      </c>
      <c r="U58" s="8">
        <f t="shared" si="21"/>
        <v>0</v>
      </c>
      <c r="V58" s="16">
        <f t="shared" si="22"/>
        <v>17.794</v>
      </c>
      <c r="W58" s="17">
        <f t="shared" si="23"/>
        <v>93</v>
      </c>
      <c r="X58" s="75"/>
      <c r="Y58" s="18">
        <v>63</v>
      </c>
    </row>
    <row r="59" spans="1:25" ht="42.75">
      <c r="A59" s="160">
        <v>5</v>
      </c>
      <c r="B59" s="156">
        <v>68</v>
      </c>
      <c r="C59" s="131" t="s">
        <v>340</v>
      </c>
      <c r="D59" s="132" t="s">
        <v>261</v>
      </c>
      <c r="E59" s="54" t="s">
        <v>341</v>
      </c>
      <c r="F59" s="6">
        <v>1365.8</v>
      </c>
      <c r="G59" s="10">
        <v>1009</v>
      </c>
      <c r="H59" s="11">
        <v>2018</v>
      </c>
      <c r="I59" s="11">
        <v>2018</v>
      </c>
      <c r="J59" s="12">
        <v>9.1</v>
      </c>
      <c r="K59" s="12">
        <v>9.1</v>
      </c>
      <c r="L59" s="13">
        <f t="shared" si="12"/>
        <v>222</v>
      </c>
      <c r="M59" s="14">
        <f t="shared" si="13"/>
        <v>8.4</v>
      </c>
      <c r="N59" s="8">
        <f t="shared" si="14"/>
        <v>25</v>
      </c>
      <c r="O59" s="8">
        <f t="shared" si="15"/>
        <v>35.629999999999995</v>
      </c>
      <c r="P59" s="8">
        <f t="shared" si="16"/>
        <v>0</v>
      </c>
      <c r="Q59" s="15">
        <f t="shared" si="17"/>
        <v>60.629999999999995</v>
      </c>
      <c r="R59" s="8">
        <f t="shared" si="18"/>
        <v>10</v>
      </c>
      <c r="S59" s="8">
        <f t="shared" si="19"/>
        <v>12.299999999999999</v>
      </c>
      <c r="T59" s="8">
        <f t="shared" si="20"/>
        <v>0</v>
      </c>
      <c r="U59" s="8">
        <f t="shared" si="21"/>
        <v>0</v>
      </c>
      <c r="V59" s="16">
        <f t="shared" si="22"/>
        <v>22.299999999999997</v>
      </c>
      <c r="W59" s="17">
        <f t="shared" si="23"/>
        <v>91</v>
      </c>
      <c r="X59" s="75" t="s">
        <v>342</v>
      </c>
      <c r="Y59" s="18">
        <v>68</v>
      </c>
    </row>
    <row r="60" spans="1:25" ht="42.75">
      <c r="A60" s="160">
        <v>5</v>
      </c>
      <c r="B60" s="156">
        <v>88</v>
      </c>
      <c r="C60" s="131" t="s">
        <v>456</v>
      </c>
      <c r="D60" s="132" t="s">
        <v>261</v>
      </c>
      <c r="E60" s="168" t="s">
        <v>457</v>
      </c>
      <c r="F60" s="6">
        <v>1825</v>
      </c>
      <c r="G60" s="10">
        <v>637</v>
      </c>
      <c r="H60" s="11">
        <v>1508</v>
      </c>
      <c r="I60" s="11">
        <v>1508</v>
      </c>
      <c r="J60" s="12">
        <v>12.2</v>
      </c>
      <c r="K60" s="12">
        <v>12.2</v>
      </c>
      <c r="L60" s="13">
        <f t="shared" si="12"/>
        <v>124</v>
      </c>
      <c r="M60" s="14">
        <f t="shared" si="13"/>
        <v>-11.200000000000001</v>
      </c>
      <c r="N60" s="8">
        <f t="shared" si="14"/>
        <v>25</v>
      </c>
      <c r="O60" s="8">
        <f t="shared" si="15"/>
        <v>17.78</v>
      </c>
      <c r="P60" s="8">
        <f t="shared" si="16"/>
        <v>0</v>
      </c>
      <c r="Q60" s="15">
        <f t="shared" si="17"/>
        <v>42.78</v>
      </c>
      <c r="R60" s="8">
        <f t="shared" si="18"/>
        <v>10</v>
      </c>
      <c r="S60" s="8">
        <f t="shared" si="19"/>
        <v>15</v>
      </c>
      <c r="T60" s="8">
        <f t="shared" si="20"/>
        <v>21.999999999999993</v>
      </c>
      <c r="U60" s="8">
        <f t="shared" si="21"/>
        <v>0</v>
      </c>
      <c r="V60" s="16">
        <f t="shared" si="22"/>
        <v>46.99999999999999</v>
      </c>
      <c r="W60" s="17">
        <f t="shared" si="23"/>
        <v>79</v>
      </c>
      <c r="X60" s="75" t="s">
        <v>458</v>
      </c>
      <c r="Y60" s="18">
        <v>88</v>
      </c>
    </row>
    <row r="61" spans="1:25" ht="28.5">
      <c r="A61" s="160">
        <v>5</v>
      </c>
      <c r="B61" s="156">
        <v>93</v>
      </c>
      <c r="C61" s="131" t="s">
        <v>406</v>
      </c>
      <c r="D61" s="132" t="s">
        <v>261</v>
      </c>
      <c r="E61" s="54" t="s">
        <v>408</v>
      </c>
      <c r="F61" s="6">
        <v>1705</v>
      </c>
      <c r="G61" s="10">
        <v>855</v>
      </c>
      <c r="H61" s="11">
        <v>1710</v>
      </c>
      <c r="I61" s="11">
        <v>1710</v>
      </c>
      <c r="J61" s="12">
        <v>7.71</v>
      </c>
      <c r="K61" s="12">
        <v>7.71</v>
      </c>
      <c r="L61" s="13">
        <f t="shared" si="12"/>
        <v>222</v>
      </c>
      <c r="M61" s="14">
        <f t="shared" si="13"/>
        <v>8.4</v>
      </c>
      <c r="N61" s="8">
        <f t="shared" si="14"/>
        <v>25</v>
      </c>
      <c r="O61" s="8">
        <f t="shared" si="15"/>
        <v>24.849999999999998</v>
      </c>
      <c r="P61" s="8">
        <f t="shared" si="16"/>
        <v>0</v>
      </c>
      <c r="Q61" s="15">
        <f t="shared" si="17"/>
        <v>49.849999999999994</v>
      </c>
      <c r="R61" s="8">
        <f t="shared" si="18"/>
        <v>10</v>
      </c>
      <c r="S61" s="8">
        <f t="shared" si="19"/>
        <v>8.129999999999999</v>
      </c>
      <c r="T61" s="8">
        <f t="shared" si="20"/>
        <v>0</v>
      </c>
      <c r="U61" s="8">
        <f t="shared" si="21"/>
        <v>0</v>
      </c>
      <c r="V61" s="16">
        <f t="shared" si="22"/>
        <v>18.13</v>
      </c>
      <c r="W61" s="17">
        <f t="shared" si="23"/>
        <v>76</v>
      </c>
      <c r="X61" s="75"/>
      <c r="Y61" s="18">
        <v>93</v>
      </c>
    </row>
    <row r="62" spans="1:25" ht="42.75">
      <c r="A62" s="160">
        <v>5</v>
      </c>
      <c r="B62" s="156">
        <v>94</v>
      </c>
      <c r="C62" s="131" t="s">
        <v>372</v>
      </c>
      <c r="D62" s="132" t="s">
        <v>261</v>
      </c>
      <c r="E62" s="54" t="s">
        <v>373</v>
      </c>
      <c r="F62" s="6">
        <v>1230</v>
      </c>
      <c r="G62" s="10">
        <v>867</v>
      </c>
      <c r="H62" s="11">
        <v>1734</v>
      </c>
      <c r="I62" s="11">
        <v>1734</v>
      </c>
      <c r="J62" s="12">
        <v>9.651</v>
      </c>
      <c r="K62" s="12">
        <v>9.651</v>
      </c>
      <c r="L62" s="13">
        <f t="shared" si="12"/>
        <v>180</v>
      </c>
      <c r="M62" s="14">
        <f t="shared" si="13"/>
        <v>0</v>
      </c>
      <c r="N62" s="8">
        <f t="shared" si="14"/>
        <v>25</v>
      </c>
      <c r="O62" s="8">
        <f t="shared" si="15"/>
        <v>25.689999999999998</v>
      </c>
      <c r="P62" s="8">
        <f t="shared" si="16"/>
        <v>0</v>
      </c>
      <c r="Q62" s="15">
        <f t="shared" si="17"/>
        <v>50.69</v>
      </c>
      <c r="R62" s="8">
        <f t="shared" si="18"/>
        <v>10</v>
      </c>
      <c r="S62" s="8">
        <f t="shared" si="19"/>
        <v>13.953</v>
      </c>
      <c r="T62" s="8">
        <f t="shared" si="20"/>
        <v>0</v>
      </c>
      <c r="U62" s="8">
        <f t="shared" si="21"/>
        <v>0</v>
      </c>
      <c r="V62" s="16">
        <f t="shared" si="22"/>
        <v>23.953</v>
      </c>
      <c r="W62" s="17">
        <f t="shared" si="23"/>
        <v>75</v>
      </c>
      <c r="X62" s="219" t="s">
        <v>395</v>
      </c>
      <c r="Y62" s="18">
        <v>94</v>
      </c>
    </row>
    <row r="63" spans="1:25" ht="42.75">
      <c r="A63" s="160">
        <v>5</v>
      </c>
      <c r="B63" s="156">
        <v>119</v>
      </c>
      <c r="C63" s="131" t="s">
        <v>419</v>
      </c>
      <c r="D63" s="132" t="s">
        <v>261</v>
      </c>
      <c r="E63" s="56" t="s">
        <v>420</v>
      </c>
      <c r="F63" s="6">
        <v>430</v>
      </c>
      <c r="G63" s="10">
        <v>740</v>
      </c>
      <c r="H63" s="11">
        <v>1501</v>
      </c>
      <c r="I63" s="11">
        <v>1501</v>
      </c>
      <c r="J63" s="12">
        <v>8.562</v>
      </c>
      <c r="K63" s="12">
        <v>8.562</v>
      </c>
      <c r="L63" s="13">
        <f t="shared" si="12"/>
        <v>175</v>
      </c>
      <c r="M63" s="14">
        <f t="shared" si="13"/>
        <v>-1</v>
      </c>
      <c r="N63" s="8">
        <f t="shared" si="14"/>
        <v>25</v>
      </c>
      <c r="O63" s="8">
        <f t="shared" si="15"/>
        <v>17.535</v>
      </c>
      <c r="P63" s="8">
        <f t="shared" si="16"/>
        <v>0</v>
      </c>
      <c r="Q63" s="15">
        <f t="shared" si="17"/>
        <v>42.535</v>
      </c>
      <c r="R63" s="8">
        <f t="shared" si="18"/>
        <v>10</v>
      </c>
      <c r="S63" s="8">
        <f t="shared" si="19"/>
        <v>10.685999999999998</v>
      </c>
      <c r="T63" s="8">
        <f t="shared" si="20"/>
        <v>0</v>
      </c>
      <c r="U63" s="8">
        <f t="shared" si="21"/>
        <v>0</v>
      </c>
      <c r="V63" s="16">
        <f t="shared" si="22"/>
        <v>20.686</v>
      </c>
      <c r="W63" s="17">
        <f t="shared" si="23"/>
        <v>62</v>
      </c>
      <c r="X63" s="71" t="s">
        <v>421</v>
      </c>
      <c r="Y63" s="18">
        <v>119</v>
      </c>
    </row>
    <row r="64" spans="1:25" ht="42.75">
      <c r="A64" s="160">
        <v>5</v>
      </c>
      <c r="B64" s="156">
        <v>122</v>
      </c>
      <c r="C64" s="131" t="s">
        <v>416</v>
      </c>
      <c r="D64" s="132" t="s">
        <v>261</v>
      </c>
      <c r="E64" s="56" t="s">
        <v>417</v>
      </c>
      <c r="F64" s="6">
        <v>810</v>
      </c>
      <c r="G64" s="10">
        <v>667</v>
      </c>
      <c r="H64" s="11">
        <v>1334</v>
      </c>
      <c r="I64" s="11">
        <v>1334</v>
      </c>
      <c r="J64" s="12">
        <v>5.876</v>
      </c>
      <c r="K64" s="12">
        <v>5.876</v>
      </c>
      <c r="L64" s="13">
        <f t="shared" si="12"/>
        <v>227</v>
      </c>
      <c r="M64" s="14">
        <f t="shared" si="13"/>
        <v>9.4</v>
      </c>
      <c r="N64" s="8">
        <f t="shared" si="14"/>
        <v>25</v>
      </c>
      <c r="O64" s="8">
        <f t="shared" si="15"/>
        <v>11.69</v>
      </c>
      <c r="P64" s="8">
        <f t="shared" si="16"/>
        <v>0</v>
      </c>
      <c r="Q64" s="15">
        <f t="shared" si="17"/>
        <v>36.69</v>
      </c>
      <c r="R64" s="8">
        <f t="shared" si="18"/>
        <v>10</v>
      </c>
      <c r="S64" s="8">
        <f t="shared" si="19"/>
        <v>2.628000000000001</v>
      </c>
      <c r="T64" s="8">
        <f t="shared" si="20"/>
        <v>0</v>
      </c>
      <c r="U64" s="8">
        <f t="shared" si="21"/>
        <v>0</v>
      </c>
      <c r="V64" s="16">
        <f t="shared" si="22"/>
        <v>12.628</v>
      </c>
      <c r="W64" s="17">
        <f t="shared" si="23"/>
        <v>59</v>
      </c>
      <c r="X64" s="71" t="s">
        <v>418</v>
      </c>
      <c r="Y64" s="18">
        <v>122</v>
      </c>
    </row>
    <row r="65" spans="1:25" ht="31.5" customHeight="1">
      <c r="A65" s="160">
        <v>5</v>
      </c>
      <c r="B65" s="156">
        <v>129</v>
      </c>
      <c r="C65" s="131" t="s">
        <v>398</v>
      </c>
      <c r="D65" s="132" t="s">
        <v>261</v>
      </c>
      <c r="E65" s="54" t="s">
        <v>399</v>
      </c>
      <c r="F65" s="6">
        <v>1841</v>
      </c>
      <c r="G65" s="10">
        <v>687</v>
      </c>
      <c r="H65" s="11">
        <v>1374</v>
      </c>
      <c r="I65" s="11">
        <v>1374</v>
      </c>
      <c r="J65" s="12">
        <v>9.66</v>
      </c>
      <c r="K65" s="12">
        <v>9.66</v>
      </c>
      <c r="L65" s="13">
        <f t="shared" si="12"/>
        <v>142</v>
      </c>
      <c r="M65" s="14">
        <f t="shared" si="13"/>
        <v>-7.6000000000000005</v>
      </c>
      <c r="N65" s="8">
        <f t="shared" si="14"/>
        <v>25</v>
      </c>
      <c r="O65" s="8">
        <f t="shared" si="15"/>
        <v>13.09</v>
      </c>
      <c r="P65" s="8">
        <f t="shared" si="16"/>
        <v>0</v>
      </c>
      <c r="Q65" s="15">
        <f t="shared" si="17"/>
        <v>38.09</v>
      </c>
      <c r="R65" s="8">
        <f t="shared" si="18"/>
        <v>10</v>
      </c>
      <c r="S65" s="8">
        <f t="shared" si="19"/>
        <v>13.98</v>
      </c>
      <c r="T65" s="8">
        <f t="shared" si="20"/>
        <v>0</v>
      </c>
      <c r="U65" s="8">
        <f t="shared" si="21"/>
        <v>0</v>
      </c>
      <c r="V65" s="16">
        <f t="shared" si="22"/>
        <v>23.98</v>
      </c>
      <c r="W65" s="17">
        <f t="shared" si="23"/>
        <v>54</v>
      </c>
      <c r="X65" s="71" t="s">
        <v>409</v>
      </c>
      <c r="Y65" s="18">
        <v>129</v>
      </c>
    </row>
    <row r="66" spans="1:25" ht="42.75">
      <c r="A66" s="160">
        <v>5</v>
      </c>
      <c r="B66" s="156">
        <v>132</v>
      </c>
      <c r="C66" s="131" t="s">
        <v>451</v>
      </c>
      <c r="D66" s="132" t="s">
        <v>261</v>
      </c>
      <c r="E66" s="168" t="s">
        <v>452</v>
      </c>
      <c r="F66" s="6">
        <v>1014</v>
      </c>
      <c r="G66" s="10">
        <v>589</v>
      </c>
      <c r="H66" s="11">
        <v>1178</v>
      </c>
      <c r="I66" s="11">
        <v>1120</v>
      </c>
      <c r="J66" s="12">
        <v>6.875</v>
      </c>
      <c r="K66" s="12">
        <v>8.32</v>
      </c>
      <c r="L66" s="13">
        <f t="shared" si="12"/>
        <v>163</v>
      </c>
      <c r="M66" s="14">
        <f t="shared" si="13"/>
        <v>-3.4000000000000004</v>
      </c>
      <c r="N66" s="8">
        <f t="shared" si="14"/>
        <v>25</v>
      </c>
      <c r="O66" s="8">
        <f t="shared" si="15"/>
        <v>6.23</v>
      </c>
      <c r="P66" s="8">
        <f t="shared" si="16"/>
        <v>0</v>
      </c>
      <c r="Q66" s="15">
        <f t="shared" si="17"/>
        <v>31.23</v>
      </c>
      <c r="R66" s="8">
        <f t="shared" si="18"/>
        <v>10</v>
      </c>
      <c r="S66" s="8">
        <f t="shared" si="19"/>
        <v>9.96</v>
      </c>
      <c r="T66" s="8">
        <f t="shared" si="20"/>
        <v>0</v>
      </c>
      <c r="U66" s="8">
        <f t="shared" si="21"/>
        <v>0</v>
      </c>
      <c r="V66" s="16">
        <f t="shared" si="22"/>
        <v>19.96</v>
      </c>
      <c r="W66" s="17">
        <f t="shared" si="23"/>
        <v>48</v>
      </c>
      <c r="X66" s="71" t="s">
        <v>453</v>
      </c>
      <c r="Y66" s="18">
        <v>132</v>
      </c>
    </row>
    <row r="67" spans="1:25" ht="28.5">
      <c r="A67" s="160">
        <v>5</v>
      </c>
      <c r="B67" s="156">
        <v>136</v>
      </c>
      <c r="C67" s="131" t="s">
        <v>390</v>
      </c>
      <c r="D67" s="132" t="s">
        <v>261</v>
      </c>
      <c r="E67" s="54" t="s">
        <v>391</v>
      </c>
      <c r="F67" s="6">
        <v>1500</v>
      </c>
      <c r="G67" s="10">
        <v>561</v>
      </c>
      <c r="H67" s="11">
        <v>1122</v>
      </c>
      <c r="I67" s="11">
        <v>1122</v>
      </c>
      <c r="J67" s="12">
        <v>8.591</v>
      </c>
      <c r="K67" s="12">
        <v>8.591</v>
      </c>
      <c r="L67" s="13">
        <f t="shared" si="12"/>
        <v>131</v>
      </c>
      <c r="M67" s="14">
        <f t="shared" si="13"/>
        <v>-9.8</v>
      </c>
      <c r="N67" s="8">
        <f t="shared" si="14"/>
        <v>25</v>
      </c>
      <c r="O67" s="8">
        <f t="shared" si="15"/>
        <v>4.27</v>
      </c>
      <c r="P67" s="8">
        <f t="shared" si="16"/>
        <v>0</v>
      </c>
      <c r="Q67" s="15">
        <f t="shared" si="17"/>
        <v>29.27</v>
      </c>
      <c r="R67" s="8">
        <f t="shared" si="18"/>
        <v>10</v>
      </c>
      <c r="S67" s="8">
        <f t="shared" si="19"/>
        <v>10.772999999999998</v>
      </c>
      <c r="T67" s="8">
        <f t="shared" si="20"/>
        <v>0</v>
      </c>
      <c r="U67" s="8">
        <f t="shared" si="21"/>
        <v>0</v>
      </c>
      <c r="V67" s="16">
        <f t="shared" si="22"/>
        <v>20.772999999999996</v>
      </c>
      <c r="W67" s="17">
        <f t="shared" si="23"/>
        <v>40</v>
      </c>
      <c r="X67" s="71" t="s">
        <v>394</v>
      </c>
      <c r="Y67" s="18">
        <v>136</v>
      </c>
    </row>
    <row r="68" spans="1:25" ht="63.75" customHeight="1">
      <c r="A68" s="160">
        <v>5</v>
      </c>
      <c r="B68" s="156">
        <v>141</v>
      </c>
      <c r="C68" s="131" t="s">
        <v>392</v>
      </c>
      <c r="D68" s="132" t="s">
        <v>261</v>
      </c>
      <c r="E68" s="54" t="s">
        <v>393</v>
      </c>
      <c r="F68" s="6">
        <v>532</v>
      </c>
      <c r="G68" s="10">
        <v>476</v>
      </c>
      <c r="H68" s="11">
        <v>952</v>
      </c>
      <c r="I68" s="11">
        <v>952</v>
      </c>
      <c r="J68" s="12">
        <v>5.333</v>
      </c>
      <c r="K68" s="12">
        <v>5.333</v>
      </c>
      <c r="L68" s="13">
        <f t="shared" si="12"/>
        <v>179</v>
      </c>
      <c r="M68" s="14">
        <f t="shared" si="13"/>
        <v>-0.2</v>
      </c>
      <c r="N68" s="8">
        <f t="shared" si="14"/>
        <v>23.775</v>
      </c>
      <c r="O68" s="8">
        <f t="shared" si="15"/>
        <v>0</v>
      </c>
      <c r="P68" s="8">
        <f t="shared" si="16"/>
        <v>0</v>
      </c>
      <c r="Q68" s="15">
        <f t="shared" si="17"/>
        <v>23.775</v>
      </c>
      <c r="R68" s="8">
        <f t="shared" si="18"/>
        <v>10</v>
      </c>
      <c r="S68" s="8">
        <f t="shared" si="19"/>
        <v>0.9990000000000006</v>
      </c>
      <c r="T68" s="8">
        <f t="shared" si="20"/>
        <v>0</v>
      </c>
      <c r="U68" s="8">
        <f t="shared" si="21"/>
        <v>0</v>
      </c>
      <c r="V68" s="16">
        <f t="shared" si="22"/>
        <v>10.999</v>
      </c>
      <c r="W68" s="17">
        <f t="shared" si="23"/>
        <v>35</v>
      </c>
      <c r="X68" s="71" t="s">
        <v>400</v>
      </c>
      <c r="Y68" s="18">
        <v>141</v>
      </c>
    </row>
    <row r="69" spans="1:25" ht="71.25">
      <c r="A69" s="160">
        <v>6</v>
      </c>
      <c r="B69" s="156">
        <v>3</v>
      </c>
      <c r="C69" s="113" t="s">
        <v>7</v>
      </c>
      <c r="D69" s="196" t="s">
        <v>263</v>
      </c>
      <c r="E69" s="205" t="s">
        <v>89</v>
      </c>
      <c r="F69" s="6">
        <v>1870</v>
      </c>
      <c r="G69" s="10">
        <v>1582</v>
      </c>
      <c r="H69" s="11">
        <v>3164</v>
      </c>
      <c r="I69" s="11">
        <v>3164</v>
      </c>
      <c r="J69" s="12">
        <v>18.45</v>
      </c>
      <c r="K69" s="12">
        <v>18.45</v>
      </c>
      <c r="L69" s="13">
        <f t="shared" si="12"/>
        <v>171</v>
      </c>
      <c r="M69" s="14">
        <f t="shared" si="13"/>
        <v>-1.8</v>
      </c>
      <c r="N69" s="8">
        <f t="shared" si="14"/>
        <v>25</v>
      </c>
      <c r="O69" s="8">
        <f t="shared" si="15"/>
        <v>45.5</v>
      </c>
      <c r="P69" s="8">
        <f t="shared" si="16"/>
        <v>138.24</v>
      </c>
      <c r="Q69" s="15">
        <f t="shared" si="17"/>
        <v>208.74</v>
      </c>
      <c r="R69" s="8">
        <f t="shared" si="18"/>
        <v>10</v>
      </c>
      <c r="S69" s="8">
        <f t="shared" si="19"/>
        <v>15</v>
      </c>
      <c r="T69" s="8">
        <f t="shared" si="20"/>
        <v>50</v>
      </c>
      <c r="U69" s="8">
        <f t="shared" si="21"/>
        <v>41.39999999999999</v>
      </c>
      <c r="V69" s="16">
        <f t="shared" si="22"/>
        <v>116.39999999999999</v>
      </c>
      <c r="W69" s="17">
        <f t="shared" si="23"/>
        <v>323</v>
      </c>
      <c r="X69" s="70" t="s">
        <v>90</v>
      </c>
      <c r="Y69" s="18">
        <v>3</v>
      </c>
    </row>
    <row r="70" spans="1:25" ht="57">
      <c r="A70" s="160">
        <v>6</v>
      </c>
      <c r="B70" s="156">
        <v>29</v>
      </c>
      <c r="C70" s="125" t="s">
        <v>422</v>
      </c>
      <c r="D70" s="136" t="s">
        <v>263</v>
      </c>
      <c r="E70" s="53" t="s">
        <v>423</v>
      </c>
      <c r="F70" s="6">
        <v>1264</v>
      </c>
      <c r="G70" s="10">
        <v>1187</v>
      </c>
      <c r="H70" s="11">
        <v>2374</v>
      </c>
      <c r="I70" s="11">
        <v>2374</v>
      </c>
      <c r="J70" s="12">
        <v>11.57</v>
      </c>
      <c r="K70" s="12">
        <v>11.57</v>
      </c>
      <c r="L70" s="13">
        <f aca="true" t="shared" si="24" ref="L70:L101">ROUND(I70/J70,0)</f>
        <v>205</v>
      </c>
      <c r="M70" s="14">
        <f aca="true" t="shared" si="25" ref="M70:M101">(L70-180)*0.2</f>
        <v>5</v>
      </c>
      <c r="N70" s="8">
        <f aca="true" t="shared" si="26" ref="N70:N101">IF(H70&gt;=1000,1000/200*5,IF(H70&lt;1000,(H70-1)/200*5))</f>
        <v>25</v>
      </c>
      <c r="O70" s="8">
        <f aca="true" t="shared" si="27" ref="O70:O101">IF(H70&gt;=2300,1300/200*7,IF(H70&lt;=1000,,(H70-1000)/200*7))</f>
        <v>45.5</v>
      </c>
      <c r="P70" s="8">
        <f aca="true" t="shared" si="28" ref="P70:P101">IF(H70&lt;=2300,,(H70-2300)/100*16)</f>
        <v>11.84</v>
      </c>
      <c r="Q70" s="15">
        <f aca="true" t="shared" si="29" ref="Q70:Q101">SUM(N70:P70)</f>
        <v>82.34</v>
      </c>
      <c r="R70" s="8">
        <f aca="true" t="shared" si="30" ref="R70:R101">IF(K70&lt;=3.5,0,IF(K70&lt;=5,K70/1*2,10))</f>
        <v>10</v>
      </c>
      <c r="S70" s="8">
        <f aca="true" t="shared" si="31" ref="S70:S101">IF(K70&lt;=5,0,IF(K70&lt;10,(K70-5)/1*3,15))</f>
        <v>15</v>
      </c>
      <c r="T70" s="8">
        <f aca="true" t="shared" si="32" ref="T70:T101">IF(K70&lt;=10,0,IF(K70&lt;15,(K70-10)/1*10,50))</f>
        <v>15.700000000000003</v>
      </c>
      <c r="U70" s="8">
        <f aca="true" t="shared" si="33" ref="U70:U101">IF(K70&lt;=15,0,(K70-15)/1*12)</f>
        <v>0</v>
      </c>
      <c r="V70" s="16">
        <f aca="true" t="shared" si="34" ref="V70:V101">SUM(R70:U70)</f>
        <v>40.7</v>
      </c>
      <c r="W70" s="17">
        <f aca="true" t="shared" si="35" ref="W70:W101">ROUND(Q70+V70+M70,0)</f>
        <v>128</v>
      </c>
      <c r="X70" s="70" t="s">
        <v>424</v>
      </c>
      <c r="Y70" s="18">
        <v>29</v>
      </c>
    </row>
    <row r="71" spans="1:25" ht="42.75">
      <c r="A71" s="160">
        <v>6</v>
      </c>
      <c r="B71" s="156">
        <v>62</v>
      </c>
      <c r="C71" s="125" t="s">
        <v>174</v>
      </c>
      <c r="D71" s="136" t="s">
        <v>263</v>
      </c>
      <c r="E71" s="53" t="s">
        <v>175</v>
      </c>
      <c r="F71" s="6">
        <v>1417</v>
      </c>
      <c r="G71" s="10">
        <v>964</v>
      </c>
      <c r="H71" s="11">
        <v>2068</v>
      </c>
      <c r="I71" s="11">
        <v>2068</v>
      </c>
      <c r="J71" s="12">
        <v>10.25</v>
      </c>
      <c r="K71" s="12">
        <v>10.25</v>
      </c>
      <c r="L71" s="13">
        <f t="shared" si="24"/>
        <v>202</v>
      </c>
      <c r="M71" s="14">
        <f t="shared" si="25"/>
        <v>4.4</v>
      </c>
      <c r="N71" s="8">
        <f t="shared" si="26"/>
        <v>25</v>
      </c>
      <c r="O71" s="8">
        <f t="shared" si="27"/>
        <v>37.379999999999995</v>
      </c>
      <c r="P71" s="8">
        <f t="shared" si="28"/>
        <v>0</v>
      </c>
      <c r="Q71" s="15">
        <f t="shared" si="29"/>
        <v>62.379999999999995</v>
      </c>
      <c r="R71" s="8">
        <f t="shared" si="30"/>
        <v>10</v>
      </c>
      <c r="S71" s="8">
        <f t="shared" si="31"/>
        <v>15</v>
      </c>
      <c r="T71" s="8">
        <f t="shared" si="32"/>
        <v>2.5</v>
      </c>
      <c r="U71" s="8">
        <f t="shared" si="33"/>
        <v>0</v>
      </c>
      <c r="V71" s="16">
        <f t="shared" si="34"/>
        <v>27.5</v>
      </c>
      <c r="W71" s="17">
        <f t="shared" si="35"/>
        <v>94</v>
      </c>
      <c r="X71" s="70" t="s">
        <v>193</v>
      </c>
      <c r="Y71" s="18">
        <v>62</v>
      </c>
    </row>
    <row r="72" spans="1:25" ht="57">
      <c r="A72" s="160">
        <v>6</v>
      </c>
      <c r="B72" s="156">
        <v>72</v>
      </c>
      <c r="C72" s="126" t="s">
        <v>262</v>
      </c>
      <c r="D72" s="151" t="s">
        <v>263</v>
      </c>
      <c r="E72" s="47" t="s">
        <v>197</v>
      </c>
      <c r="F72" s="6">
        <v>1541</v>
      </c>
      <c r="G72" s="10">
        <v>981</v>
      </c>
      <c r="H72" s="11">
        <v>1962</v>
      </c>
      <c r="I72" s="11">
        <v>1962</v>
      </c>
      <c r="J72" s="12">
        <v>9.05</v>
      </c>
      <c r="K72" s="12">
        <v>9.05</v>
      </c>
      <c r="L72" s="13">
        <f t="shared" si="24"/>
        <v>217</v>
      </c>
      <c r="M72" s="14">
        <f t="shared" si="25"/>
        <v>7.4</v>
      </c>
      <c r="N72" s="8">
        <f t="shared" si="26"/>
        <v>25</v>
      </c>
      <c r="O72" s="8">
        <f t="shared" si="27"/>
        <v>33.669999999999995</v>
      </c>
      <c r="P72" s="8">
        <f t="shared" si="28"/>
        <v>0</v>
      </c>
      <c r="Q72" s="15">
        <f t="shared" si="29"/>
        <v>58.669999999999995</v>
      </c>
      <c r="R72" s="8">
        <f t="shared" si="30"/>
        <v>10</v>
      </c>
      <c r="S72" s="8">
        <f t="shared" si="31"/>
        <v>12.150000000000002</v>
      </c>
      <c r="T72" s="8">
        <f t="shared" si="32"/>
        <v>0</v>
      </c>
      <c r="U72" s="8">
        <f t="shared" si="33"/>
        <v>0</v>
      </c>
      <c r="V72" s="16">
        <f t="shared" si="34"/>
        <v>22.150000000000002</v>
      </c>
      <c r="W72" s="17">
        <f t="shared" si="35"/>
        <v>88</v>
      </c>
      <c r="X72" s="72" t="s">
        <v>100</v>
      </c>
      <c r="Y72" s="18">
        <v>72</v>
      </c>
    </row>
    <row r="73" spans="1:25" ht="28.5">
      <c r="A73" s="160">
        <v>6</v>
      </c>
      <c r="B73" s="156">
        <v>120</v>
      </c>
      <c r="C73" s="174" t="s">
        <v>436</v>
      </c>
      <c r="D73" s="202" t="s">
        <v>263</v>
      </c>
      <c r="E73" s="210" t="s">
        <v>437</v>
      </c>
      <c r="F73" s="6">
        <v>1979.5</v>
      </c>
      <c r="G73" s="10">
        <v>560</v>
      </c>
      <c r="H73" s="11">
        <v>1450</v>
      </c>
      <c r="I73" s="11">
        <v>1450</v>
      </c>
      <c r="J73" s="12">
        <v>7.614</v>
      </c>
      <c r="K73" s="12">
        <v>7.614</v>
      </c>
      <c r="L73" s="13">
        <f t="shared" si="24"/>
        <v>190</v>
      </c>
      <c r="M73" s="14">
        <f t="shared" si="25"/>
        <v>2</v>
      </c>
      <c r="N73" s="8">
        <f t="shared" si="26"/>
        <v>25</v>
      </c>
      <c r="O73" s="8">
        <f t="shared" si="27"/>
        <v>15.75</v>
      </c>
      <c r="P73" s="8">
        <f t="shared" si="28"/>
        <v>0</v>
      </c>
      <c r="Q73" s="15">
        <f t="shared" si="29"/>
        <v>40.75</v>
      </c>
      <c r="R73" s="8">
        <f t="shared" si="30"/>
        <v>10</v>
      </c>
      <c r="S73" s="8">
        <f t="shared" si="31"/>
        <v>7.842</v>
      </c>
      <c r="T73" s="8">
        <f t="shared" si="32"/>
        <v>0</v>
      </c>
      <c r="U73" s="8">
        <f t="shared" si="33"/>
        <v>0</v>
      </c>
      <c r="V73" s="16">
        <f t="shared" si="34"/>
        <v>17.842</v>
      </c>
      <c r="W73" s="17">
        <f t="shared" si="35"/>
        <v>61</v>
      </c>
      <c r="X73" s="71"/>
      <c r="Y73" s="18">
        <v>120</v>
      </c>
    </row>
    <row r="74" spans="1:25" ht="28.5">
      <c r="A74" s="160">
        <v>7</v>
      </c>
      <c r="B74" s="156">
        <v>4</v>
      </c>
      <c r="C74" s="115" t="s">
        <v>293</v>
      </c>
      <c r="D74" s="50" t="s">
        <v>257</v>
      </c>
      <c r="E74" s="56" t="s">
        <v>297</v>
      </c>
      <c r="F74" s="6">
        <v>2132</v>
      </c>
      <c r="G74" s="10">
        <v>1496</v>
      </c>
      <c r="H74" s="11">
        <v>2992</v>
      </c>
      <c r="I74" s="11">
        <v>2992</v>
      </c>
      <c r="J74" s="12">
        <v>16.8</v>
      </c>
      <c r="K74" s="12">
        <v>16.8</v>
      </c>
      <c r="L74" s="13">
        <f t="shared" si="24"/>
        <v>178</v>
      </c>
      <c r="M74" s="14">
        <f t="shared" si="25"/>
        <v>-0.4</v>
      </c>
      <c r="N74" s="8">
        <f t="shared" si="26"/>
        <v>25</v>
      </c>
      <c r="O74" s="8">
        <f t="shared" si="27"/>
        <v>45.5</v>
      </c>
      <c r="P74" s="8">
        <f t="shared" si="28"/>
        <v>110.72</v>
      </c>
      <c r="Q74" s="15">
        <f t="shared" si="29"/>
        <v>181.22</v>
      </c>
      <c r="R74" s="8">
        <f t="shared" si="30"/>
        <v>10</v>
      </c>
      <c r="S74" s="8">
        <f t="shared" si="31"/>
        <v>15</v>
      </c>
      <c r="T74" s="8">
        <f t="shared" si="32"/>
        <v>50</v>
      </c>
      <c r="U74" s="8">
        <f t="shared" si="33"/>
        <v>21.60000000000001</v>
      </c>
      <c r="V74" s="16">
        <f t="shared" si="34"/>
        <v>96.60000000000001</v>
      </c>
      <c r="W74" s="17">
        <f t="shared" si="35"/>
        <v>277</v>
      </c>
      <c r="X74" s="70"/>
      <c r="Y74" s="18">
        <v>4</v>
      </c>
    </row>
    <row r="75" spans="1:25" ht="28.5">
      <c r="A75" s="160">
        <v>7</v>
      </c>
      <c r="B75" s="156">
        <v>7</v>
      </c>
      <c r="C75" s="121" t="s">
        <v>264</v>
      </c>
      <c r="D75" s="199" t="s">
        <v>257</v>
      </c>
      <c r="E75" s="55" t="s">
        <v>298</v>
      </c>
      <c r="F75" s="6">
        <v>1680</v>
      </c>
      <c r="G75" s="10">
        <v>1482</v>
      </c>
      <c r="H75" s="11">
        <v>2964</v>
      </c>
      <c r="I75" s="11">
        <v>2964</v>
      </c>
      <c r="J75" s="139">
        <v>13.1</v>
      </c>
      <c r="K75" s="12">
        <v>13.1</v>
      </c>
      <c r="L75" s="13">
        <f t="shared" si="24"/>
        <v>226</v>
      </c>
      <c r="M75" s="14">
        <f t="shared" si="25"/>
        <v>9.200000000000001</v>
      </c>
      <c r="N75" s="8">
        <f t="shared" si="26"/>
        <v>25</v>
      </c>
      <c r="O75" s="8">
        <f t="shared" si="27"/>
        <v>45.5</v>
      </c>
      <c r="P75" s="8">
        <f t="shared" si="28"/>
        <v>106.24</v>
      </c>
      <c r="Q75" s="15">
        <f t="shared" si="29"/>
        <v>176.74</v>
      </c>
      <c r="R75" s="8">
        <f t="shared" si="30"/>
        <v>10</v>
      </c>
      <c r="S75" s="8">
        <f t="shared" si="31"/>
        <v>15</v>
      </c>
      <c r="T75" s="8">
        <f t="shared" si="32"/>
        <v>30.999999999999996</v>
      </c>
      <c r="U75" s="8">
        <f t="shared" si="33"/>
        <v>0</v>
      </c>
      <c r="V75" s="16">
        <f t="shared" si="34"/>
        <v>56</v>
      </c>
      <c r="W75" s="17">
        <f t="shared" si="35"/>
        <v>242</v>
      </c>
      <c r="X75" s="70"/>
      <c r="Y75" s="18">
        <v>7</v>
      </c>
    </row>
    <row r="76" spans="1:25" ht="28.5">
      <c r="A76" s="160">
        <v>7</v>
      </c>
      <c r="B76" s="156">
        <v>8</v>
      </c>
      <c r="C76" s="115" t="s">
        <v>356</v>
      </c>
      <c r="D76" s="45" t="s">
        <v>79</v>
      </c>
      <c r="E76" s="55" t="s">
        <v>357</v>
      </c>
      <c r="F76" s="6">
        <v>2065</v>
      </c>
      <c r="G76" s="10">
        <v>1457</v>
      </c>
      <c r="H76" s="11">
        <v>2914</v>
      </c>
      <c r="I76" s="11">
        <v>2914</v>
      </c>
      <c r="J76" s="12">
        <v>14.062</v>
      </c>
      <c r="K76" s="12">
        <v>14.062</v>
      </c>
      <c r="L76" s="13">
        <f t="shared" si="24"/>
        <v>207</v>
      </c>
      <c r="M76" s="14">
        <f t="shared" si="25"/>
        <v>5.4</v>
      </c>
      <c r="N76" s="8">
        <f t="shared" si="26"/>
        <v>25</v>
      </c>
      <c r="O76" s="8">
        <f t="shared" si="27"/>
        <v>45.5</v>
      </c>
      <c r="P76" s="8">
        <f t="shared" si="28"/>
        <v>98.24</v>
      </c>
      <c r="Q76" s="15">
        <f t="shared" si="29"/>
        <v>168.74</v>
      </c>
      <c r="R76" s="8">
        <f t="shared" si="30"/>
        <v>10</v>
      </c>
      <c r="S76" s="8">
        <f t="shared" si="31"/>
        <v>15</v>
      </c>
      <c r="T76" s="8">
        <f t="shared" si="32"/>
        <v>40.61999999999999</v>
      </c>
      <c r="U76" s="8">
        <f t="shared" si="33"/>
        <v>0</v>
      </c>
      <c r="V76" s="16">
        <f t="shared" si="34"/>
        <v>65.61999999999999</v>
      </c>
      <c r="W76" s="17">
        <f t="shared" si="35"/>
        <v>240</v>
      </c>
      <c r="X76" s="72"/>
      <c r="Y76" s="18">
        <v>8</v>
      </c>
    </row>
    <row r="77" spans="1:26" ht="28.5">
      <c r="A77" s="160">
        <v>7</v>
      </c>
      <c r="B77" s="156">
        <v>15</v>
      </c>
      <c r="C77" s="118" t="s">
        <v>160</v>
      </c>
      <c r="D77" s="49" t="s">
        <v>265</v>
      </c>
      <c r="E77" s="47" t="s">
        <v>303</v>
      </c>
      <c r="F77" s="6">
        <v>1700</v>
      </c>
      <c r="G77" s="10">
        <v>1260</v>
      </c>
      <c r="H77" s="11">
        <v>2520</v>
      </c>
      <c r="I77" s="11">
        <v>2520</v>
      </c>
      <c r="J77" s="139">
        <v>14.85</v>
      </c>
      <c r="K77" s="12">
        <v>14.85</v>
      </c>
      <c r="L77" s="13">
        <f t="shared" si="24"/>
        <v>170</v>
      </c>
      <c r="M77" s="14">
        <f t="shared" si="25"/>
        <v>-2</v>
      </c>
      <c r="N77" s="8">
        <f t="shared" si="26"/>
        <v>25</v>
      </c>
      <c r="O77" s="8">
        <f t="shared" si="27"/>
        <v>45.5</v>
      </c>
      <c r="P77" s="8">
        <f t="shared" si="28"/>
        <v>35.2</v>
      </c>
      <c r="Q77" s="15">
        <f t="shared" si="29"/>
        <v>105.7</v>
      </c>
      <c r="R77" s="8">
        <f t="shared" si="30"/>
        <v>10</v>
      </c>
      <c r="S77" s="8">
        <f t="shared" si="31"/>
        <v>15</v>
      </c>
      <c r="T77" s="8">
        <f t="shared" si="32"/>
        <v>48.5</v>
      </c>
      <c r="U77" s="8">
        <f t="shared" si="33"/>
        <v>0</v>
      </c>
      <c r="V77" s="16">
        <f t="shared" si="34"/>
        <v>73.5</v>
      </c>
      <c r="W77" s="17">
        <f t="shared" si="35"/>
        <v>177</v>
      </c>
      <c r="X77" s="72" t="s">
        <v>234</v>
      </c>
      <c r="Y77" s="18">
        <v>15</v>
      </c>
      <c r="Z77" s="35"/>
    </row>
    <row r="78" spans="1:25" ht="28.5">
      <c r="A78" s="160">
        <v>7</v>
      </c>
      <c r="B78" s="156">
        <v>17</v>
      </c>
      <c r="C78" s="118" t="s">
        <v>290</v>
      </c>
      <c r="D78" s="49" t="s">
        <v>257</v>
      </c>
      <c r="E78" s="47" t="s">
        <v>299</v>
      </c>
      <c r="F78" s="6">
        <v>2132</v>
      </c>
      <c r="G78" s="10">
        <v>1316</v>
      </c>
      <c r="H78" s="11">
        <v>2632</v>
      </c>
      <c r="I78" s="11">
        <v>2632</v>
      </c>
      <c r="J78" s="139">
        <v>11.75</v>
      </c>
      <c r="K78" s="12">
        <v>11.75</v>
      </c>
      <c r="L78" s="13">
        <f t="shared" si="24"/>
        <v>224</v>
      </c>
      <c r="M78" s="14">
        <f t="shared" si="25"/>
        <v>8.8</v>
      </c>
      <c r="N78" s="8">
        <f t="shared" si="26"/>
        <v>25</v>
      </c>
      <c r="O78" s="8">
        <f t="shared" si="27"/>
        <v>45.5</v>
      </c>
      <c r="P78" s="8">
        <f t="shared" si="28"/>
        <v>53.12</v>
      </c>
      <c r="Q78" s="15">
        <f t="shared" si="29"/>
        <v>123.62</v>
      </c>
      <c r="R78" s="8">
        <f t="shared" si="30"/>
        <v>10</v>
      </c>
      <c r="S78" s="8">
        <f t="shared" si="31"/>
        <v>15</v>
      </c>
      <c r="T78" s="8">
        <f t="shared" si="32"/>
        <v>17.5</v>
      </c>
      <c r="U78" s="8">
        <f t="shared" si="33"/>
        <v>0</v>
      </c>
      <c r="V78" s="16">
        <f t="shared" si="34"/>
        <v>42.5</v>
      </c>
      <c r="W78" s="17">
        <f t="shared" si="35"/>
        <v>175</v>
      </c>
      <c r="X78" s="80" t="s">
        <v>300</v>
      </c>
      <c r="Y78" s="18">
        <v>17</v>
      </c>
    </row>
    <row r="79" spans="1:26" ht="42.75">
      <c r="A79" s="160">
        <v>7</v>
      </c>
      <c r="B79" s="156">
        <v>19</v>
      </c>
      <c r="C79" s="118" t="s">
        <v>291</v>
      </c>
      <c r="D79" s="49" t="s">
        <v>98</v>
      </c>
      <c r="E79" s="47" t="s">
        <v>301</v>
      </c>
      <c r="F79" s="6">
        <v>1624</v>
      </c>
      <c r="G79" s="10">
        <v>1299</v>
      </c>
      <c r="H79" s="11">
        <v>2598</v>
      </c>
      <c r="I79" s="11">
        <v>2598</v>
      </c>
      <c r="J79" s="139">
        <v>11.8</v>
      </c>
      <c r="K79" s="12">
        <v>11.8</v>
      </c>
      <c r="L79" s="13">
        <f t="shared" si="24"/>
        <v>220</v>
      </c>
      <c r="M79" s="14">
        <f t="shared" si="25"/>
        <v>8</v>
      </c>
      <c r="N79" s="8">
        <f t="shared" si="26"/>
        <v>25</v>
      </c>
      <c r="O79" s="8">
        <f t="shared" si="27"/>
        <v>45.5</v>
      </c>
      <c r="P79" s="8">
        <f t="shared" si="28"/>
        <v>47.68</v>
      </c>
      <c r="Q79" s="15">
        <f t="shared" si="29"/>
        <v>118.18</v>
      </c>
      <c r="R79" s="8">
        <f t="shared" si="30"/>
        <v>10</v>
      </c>
      <c r="S79" s="8">
        <f t="shared" si="31"/>
        <v>15</v>
      </c>
      <c r="T79" s="8">
        <f t="shared" si="32"/>
        <v>18.000000000000007</v>
      </c>
      <c r="U79" s="8">
        <f t="shared" si="33"/>
        <v>0</v>
      </c>
      <c r="V79" s="16">
        <f t="shared" si="34"/>
        <v>43.00000000000001</v>
      </c>
      <c r="W79" s="17">
        <f t="shared" si="35"/>
        <v>169</v>
      </c>
      <c r="X79" s="71" t="s">
        <v>243</v>
      </c>
      <c r="Y79" s="18">
        <v>19</v>
      </c>
      <c r="Z79" s="35"/>
    </row>
    <row r="80" spans="1:26" ht="28.5">
      <c r="A80" s="160">
        <v>7</v>
      </c>
      <c r="B80" s="156">
        <v>20</v>
      </c>
      <c r="C80" s="115" t="s">
        <v>266</v>
      </c>
      <c r="D80" s="50" t="s">
        <v>98</v>
      </c>
      <c r="E80" s="47" t="s">
        <v>302</v>
      </c>
      <c r="F80" s="6">
        <v>2065</v>
      </c>
      <c r="G80" s="10">
        <v>1293</v>
      </c>
      <c r="H80" s="11">
        <v>2586</v>
      </c>
      <c r="I80" s="11">
        <v>2586</v>
      </c>
      <c r="J80" s="12">
        <v>10.85</v>
      </c>
      <c r="K80" s="12">
        <v>10.85</v>
      </c>
      <c r="L80" s="13">
        <f t="shared" si="24"/>
        <v>238</v>
      </c>
      <c r="M80" s="14">
        <f t="shared" si="25"/>
        <v>11.600000000000001</v>
      </c>
      <c r="N80" s="8">
        <f t="shared" si="26"/>
        <v>25</v>
      </c>
      <c r="O80" s="8">
        <f t="shared" si="27"/>
        <v>45.5</v>
      </c>
      <c r="P80" s="8">
        <f t="shared" si="28"/>
        <v>45.76</v>
      </c>
      <c r="Q80" s="15">
        <f t="shared" si="29"/>
        <v>116.25999999999999</v>
      </c>
      <c r="R80" s="8">
        <f t="shared" si="30"/>
        <v>10</v>
      </c>
      <c r="S80" s="8">
        <f t="shared" si="31"/>
        <v>15</v>
      </c>
      <c r="T80" s="8">
        <f t="shared" si="32"/>
        <v>8.499999999999996</v>
      </c>
      <c r="U80" s="8">
        <f t="shared" si="33"/>
        <v>0</v>
      </c>
      <c r="V80" s="16">
        <f t="shared" si="34"/>
        <v>33.5</v>
      </c>
      <c r="W80" s="17">
        <f t="shared" si="35"/>
        <v>161</v>
      </c>
      <c r="X80" s="71"/>
      <c r="Y80" s="18">
        <v>20</v>
      </c>
      <c r="Z80" s="35"/>
    </row>
    <row r="81" spans="1:26" ht="28.5">
      <c r="A81" s="160">
        <v>7</v>
      </c>
      <c r="B81" s="156">
        <v>21</v>
      </c>
      <c r="C81" s="118" t="s">
        <v>43</v>
      </c>
      <c r="D81" s="49" t="s">
        <v>265</v>
      </c>
      <c r="E81" s="47" t="s">
        <v>112</v>
      </c>
      <c r="F81" s="6">
        <v>2105</v>
      </c>
      <c r="G81" s="10">
        <v>1088</v>
      </c>
      <c r="H81" s="11">
        <v>2176</v>
      </c>
      <c r="I81" s="11">
        <v>2176</v>
      </c>
      <c r="J81" s="139">
        <v>17.4</v>
      </c>
      <c r="K81" s="12">
        <v>17.4</v>
      </c>
      <c r="L81" s="13">
        <f t="shared" si="24"/>
        <v>125</v>
      </c>
      <c r="M81" s="14">
        <f t="shared" si="25"/>
        <v>-11</v>
      </c>
      <c r="N81" s="8">
        <f t="shared" si="26"/>
        <v>25</v>
      </c>
      <c r="O81" s="8">
        <f t="shared" si="27"/>
        <v>41.16</v>
      </c>
      <c r="P81" s="8">
        <f t="shared" si="28"/>
        <v>0</v>
      </c>
      <c r="Q81" s="15">
        <f t="shared" si="29"/>
        <v>66.16</v>
      </c>
      <c r="R81" s="8">
        <f t="shared" si="30"/>
        <v>10</v>
      </c>
      <c r="S81" s="8">
        <f t="shared" si="31"/>
        <v>15</v>
      </c>
      <c r="T81" s="8">
        <f t="shared" si="32"/>
        <v>50</v>
      </c>
      <c r="U81" s="8">
        <f t="shared" si="33"/>
        <v>28.799999999999983</v>
      </c>
      <c r="V81" s="16">
        <f t="shared" si="34"/>
        <v>103.79999999999998</v>
      </c>
      <c r="W81" s="17">
        <f t="shared" si="35"/>
        <v>159</v>
      </c>
      <c r="X81" s="71" t="s">
        <v>113</v>
      </c>
      <c r="Y81" s="18">
        <v>21</v>
      </c>
      <c r="Z81" s="35"/>
    </row>
    <row r="82" spans="1:25" ht="28.5">
      <c r="A82" s="160">
        <v>7</v>
      </c>
      <c r="B82" s="156">
        <v>26</v>
      </c>
      <c r="C82" s="118" t="s">
        <v>210</v>
      </c>
      <c r="D82" s="49" t="s">
        <v>153</v>
      </c>
      <c r="E82" s="47" t="s">
        <v>16</v>
      </c>
      <c r="F82" s="6">
        <v>1730</v>
      </c>
      <c r="G82" s="10">
        <v>1150</v>
      </c>
      <c r="H82" s="11">
        <v>2300</v>
      </c>
      <c r="I82" s="11">
        <v>2300</v>
      </c>
      <c r="J82" s="139">
        <v>14.3</v>
      </c>
      <c r="K82" s="12">
        <v>14.3</v>
      </c>
      <c r="L82" s="13">
        <f t="shared" si="24"/>
        <v>161</v>
      </c>
      <c r="M82" s="14">
        <f t="shared" si="25"/>
        <v>-3.8000000000000003</v>
      </c>
      <c r="N82" s="8">
        <f t="shared" si="26"/>
        <v>25</v>
      </c>
      <c r="O82" s="8">
        <f t="shared" si="27"/>
        <v>45.5</v>
      </c>
      <c r="P82" s="8">
        <f t="shared" si="28"/>
        <v>0</v>
      </c>
      <c r="Q82" s="15">
        <f t="shared" si="29"/>
        <v>70.5</v>
      </c>
      <c r="R82" s="8">
        <f t="shared" si="30"/>
        <v>10</v>
      </c>
      <c r="S82" s="8">
        <f t="shared" si="31"/>
        <v>15</v>
      </c>
      <c r="T82" s="8">
        <f t="shared" si="32"/>
        <v>43.00000000000001</v>
      </c>
      <c r="U82" s="8">
        <f t="shared" si="33"/>
        <v>0</v>
      </c>
      <c r="V82" s="16">
        <f t="shared" si="34"/>
        <v>68</v>
      </c>
      <c r="W82" s="17">
        <f t="shared" si="35"/>
        <v>135</v>
      </c>
      <c r="X82" s="72" t="s">
        <v>235</v>
      </c>
      <c r="Y82" s="18">
        <v>26</v>
      </c>
    </row>
    <row r="83" spans="1:25" ht="28.5">
      <c r="A83" s="160">
        <v>7</v>
      </c>
      <c r="B83" s="156">
        <v>27</v>
      </c>
      <c r="C83" s="121" t="s">
        <v>154</v>
      </c>
      <c r="D83" s="134" t="s">
        <v>153</v>
      </c>
      <c r="E83" s="47" t="s">
        <v>115</v>
      </c>
      <c r="F83" s="6">
        <v>1644</v>
      </c>
      <c r="G83" s="10">
        <v>1214</v>
      </c>
      <c r="H83" s="11">
        <v>2428</v>
      </c>
      <c r="I83" s="11">
        <v>2428</v>
      </c>
      <c r="J83" s="139">
        <v>10.8</v>
      </c>
      <c r="K83" s="12">
        <v>10.8</v>
      </c>
      <c r="L83" s="13">
        <f t="shared" si="24"/>
        <v>225</v>
      </c>
      <c r="M83" s="14">
        <f t="shared" si="25"/>
        <v>9</v>
      </c>
      <c r="N83" s="8">
        <f t="shared" si="26"/>
        <v>25</v>
      </c>
      <c r="O83" s="8">
        <f t="shared" si="27"/>
        <v>45.5</v>
      </c>
      <c r="P83" s="8">
        <f t="shared" si="28"/>
        <v>20.48</v>
      </c>
      <c r="Q83" s="15">
        <f t="shared" si="29"/>
        <v>90.98</v>
      </c>
      <c r="R83" s="8">
        <f t="shared" si="30"/>
        <v>10</v>
      </c>
      <c r="S83" s="8">
        <f t="shared" si="31"/>
        <v>15</v>
      </c>
      <c r="T83" s="8">
        <f t="shared" si="32"/>
        <v>8.000000000000007</v>
      </c>
      <c r="U83" s="8">
        <f t="shared" si="33"/>
        <v>0</v>
      </c>
      <c r="V83" s="16">
        <f t="shared" si="34"/>
        <v>33.00000000000001</v>
      </c>
      <c r="W83" s="17">
        <f t="shared" si="35"/>
        <v>133</v>
      </c>
      <c r="X83" s="70"/>
      <c r="Y83" s="18">
        <v>27</v>
      </c>
    </row>
    <row r="84" spans="1:25" ht="28.5">
      <c r="A84" s="160">
        <v>7</v>
      </c>
      <c r="B84" s="156">
        <v>32</v>
      </c>
      <c r="C84" s="118" t="s">
        <v>80</v>
      </c>
      <c r="D84" s="57" t="s">
        <v>265</v>
      </c>
      <c r="E84" s="59" t="s">
        <v>267</v>
      </c>
      <c r="F84" s="6">
        <v>1544</v>
      </c>
      <c r="G84" s="10">
        <v>828</v>
      </c>
      <c r="H84" s="11">
        <v>1656</v>
      </c>
      <c r="I84" s="11">
        <v>1656</v>
      </c>
      <c r="J84" s="139">
        <v>4.225</v>
      </c>
      <c r="K84" s="12">
        <v>10.65</v>
      </c>
      <c r="L84" s="13">
        <f t="shared" si="24"/>
        <v>392</v>
      </c>
      <c r="M84" s="14">
        <f t="shared" si="25"/>
        <v>42.400000000000006</v>
      </c>
      <c r="N84" s="8">
        <f t="shared" si="26"/>
        <v>25</v>
      </c>
      <c r="O84" s="8">
        <f t="shared" si="27"/>
        <v>22.959999999999997</v>
      </c>
      <c r="P84" s="8">
        <f t="shared" si="28"/>
        <v>0</v>
      </c>
      <c r="Q84" s="15">
        <f t="shared" si="29"/>
        <v>47.959999999999994</v>
      </c>
      <c r="R84" s="8">
        <f t="shared" si="30"/>
        <v>10</v>
      </c>
      <c r="S84" s="8">
        <f t="shared" si="31"/>
        <v>15</v>
      </c>
      <c r="T84" s="8">
        <f t="shared" si="32"/>
        <v>6.5000000000000036</v>
      </c>
      <c r="U84" s="8">
        <f t="shared" si="33"/>
        <v>0</v>
      </c>
      <c r="V84" s="16">
        <f t="shared" si="34"/>
        <v>31.500000000000004</v>
      </c>
      <c r="W84" s="17">
        <f t="shared" si="35"/>
        <v>122</v>
      </c>
      <c r="X84" s="71" t="s">
        <v>239</v>
      </c>
      <c r="Y84" s="18">
        <v>32</v>
      </c>
    </row>
    <row r="85" spans="1:25" ht="28.5">
      <c r="A85" s="160">
        <v>7</v>
      </c>
      <c r="B85" s="156">
        <v>33</v>
      </c>
      <c r="C85" s="118" t="s">
        <v>44</v>
      </c>
      <c r="D85" s="57" t="s">
        <v>153</v>
      </c>
      <c r="E85" s="55" t="s">
        <v>114</v>
      </c>
      <c r="F85" s="6">
        <v>1642</v>
      </c>
      <c r="G85" s="10">
        <v>1206</v>
      </c>
      <c r="H85" s="11">
        <v>2412</v>
      </c>
      <c r="I85" s="11">
        <v>2412</v>
      </c>
      <c r="J85" s="139">
        <v>17.4</v>
      </c>
      <c r="K85" s="12">
        <v>11.555</v>
      </c>
      <c r="L85" s="13">
        <f t="shared" si="24"/>
        <v>139</v>
      </c>
      <c r="M85" s="14">
        <f t="shared" si="25"/>
        <v>-8.200000000000001</v>
      </c>
      <c r="N85" s="8">
        <f t="shared" si="26"/>
        <v>25</v>
      </c>
      <c r="O85" s="8">
        <f t="shared" si="27"/>
        <v>45.5</v>
      </c>
      <c r="P85" s="8">
        <f t="shared" si="28"/>
        <v>17.92</v>
      </c>
      <c r="Q85" s="15">
        <f t="shared" si="29"/>
        <v>88.42</v>
      </c>
      <c r="R85" s="8">
        <f t="shared" si="30"/>
        <v>10</v>
      </c>
      <c r="S85" s="8">
        <f t="shared" si="31"/>
        <v>15</v>
      </c>
      <c r="T85" s="8">
        <f t="shared" si="32"/>
        <v>15.549999999999997</v>
      </c>
      <c r="U85" s="8">
        <f t="shared" si="33"/>
        <v>0</v>
      </c>
      <c r="V85" s="16">
        <f t="shared" si="34"/>
        <v>40.55</v>
      </c>
      <c r="W85" s="17">
        <f t="shared" si="35"/>
        <v>121</v>
      </c>
      <c r="X85" s="71"/>
      <c r="Y85" s="18">
        <v>33</v>
      </c>
    </row>
    <row r="86" spans="1:25" ht="28.5">
      <c r="A86" s="160">
        <v>7</v>
      </c>
      <c r="B86" s="156">
        <v>34</v>
      </c>
      <c r="C86" s="118" t="s">
        <v>292</v>
      </c>
      <c r="D86" s="57" t="s">
        <v>153</v>
      </c>
      <c r="E86" s="55" t="s">
        <v>34</v>
      </c>
      <c r="F86" s="6">
        <v>1482</v>
      </c>
      <c r="G86" s="10">
        <v>1066</v>
      </c>
      <c r="H86" s="11">
        <v>2132</v>
      </c>
      <c r="I86" s="11">
        <v>2132</v>
      </c>
      <c r="J86" s="139">
        <v>13.6</v>
      </c>
      <c r="K86" s="12">
        <v>13.6</v>
      </c>
      <c r="L86" s="13">
        <f t="shared" si="24"/>
        <v>157</v>
      </c>
      <c r="M86" s="14">
        <f t="shared" si="25"/>
        <v>-4.6000000000000005</v>
      </c>
      <c r="N86" s="8">
        <f t="shared" si="26"/>
        <v>25</v>
      </c>
      <c r="O86" s="8">
        <f t="shared" si="27"/>
        <v>39.620000000000005</v>
      </c>
      <c r="P86" s="8">
        <f t="shared" si="28"/>
        <v>0</v>
      </c>
      <c r="Q86" s="15">
        <f t="shared" si="29"/>
        <v>64.62</v>
      </c>
      <c r="R86" s="8">
        <f t="shared" si="30"/>
        <v>10</v>
      </c>
      <c r="S86" s="8">
        <f t="shared" si="31"/>
        <v>15</v>
      </c>
      <c r="T86" s="8">
        <f t="shared" si="32"/>
        <v>36</v>
      </c>
      <c r="U86" s="8">
        <f t="shared" si="33"/>
        <v>0</v>
      </c>
      <c r="V86" s="16">
        <f t="shared" si="34"/>
        <v>61</v>
      </c>
      <c r="W86" s="17">
        <f t="shared" si="35"/>
        <v>121</v>
      </c>
      <c r="X86" s="71" t="s">
        <v>245</v>
      </c>
      <c r="Y86" s="18">
        <v>34</v>
      </c>
    </row>
    <row r="87" spans="1:25" ht="28.5">
      <c r="A87" s="160">
        <v>7</v>
      </c>
      <c r="B87" s="156">
        <v>43</v>
      </c>
      <c r="C87" s="118" t="s">
        <v>117</v>
      </c>
      <c r="D87" s="57" t="s">
        <v>265</v>
      </c>
      <c r="E87" s="55" t="s">
        <v>18</v>
      </c>
      <c r="F87" s="6">
        <v>1585</v>
      </c>
      <c r="G87" s="10">
        <v>1126</v>
      </c>
      <c r="H87" s="11">
        <v>2192</v>
      </c>
      <c r="I87" s="11">
        <v>2192</v>
      </c>
      <c r="J87" s="139">
        <v>11.5</v>
      </c>
      <c r="K87" s="12">
        <v>11.5</v>
      </c>
      <c r="L87" s="13">
        <f t="shared" si="24"/>
        <v>191</v>
      </c>
      <c r="M87" s="14">
        <f t="shared" si="25"/>
        <v>2.2</v>
      </c>
      <c r="N87" s="8">
        <f t="shared" si="26"/>
        <v>25</v>
      </c>
      <c r="O87" s="8">
        <f t="shared" si="27"/>
        <v>41.72</v>
      </c>
      <c r="P87" s="8">
        <f t="shared" si="28"/>
        <v>0</v>
      </c>
      <c r="Q87" s="15">
        <f t="shared" si="29"/>
        <v>66.72</v>
      </c>
      <c r="R87" s="8">
        <f t="shared" si="30"/>
        <v>10</v>
      </c>
      <c r="S87" s="8">
        <f t="shared" si="31"/>
        <v>15</v>
      </c>
      <c r="T87" s="8">
        <f t="shared" si="32"/>
        <v>15</v>
      </c>
      <c r="U87" s="8">
        <f t="shared" si="33"/>
        <v>0</v>
      </c>
      <c r="V87" s="16">
        <f t="shared" si="34"/>
        <v>40</v>
      </c>
      <c r="W87" s="17">
        <f t="shared" si="35"/>
        <v>109</v>
      </c>
      <c r="X87" s="80" t="s">
        <v>247</v>
      </c>
      <c r="Y87" s="18">
        <v>43</v>
      </c>
    </row>
    <row r="88" spans="1:25" ht="28.5">
      <c r="A88" s="160">
        <v>7</v>
      </c>
      <c r="B88" s="156">
        <v>44</v>
      </c>
      <c r="C88" s="118" t="s">
        <v>116</v>
      </c>
      <c r="D88" s="57" t="s">
        <v>265</v>
      </c>
      <c r="E88" s="55" t="s">
        <v>17</v>
      </c>
      <c r="F88" s="6">
        <v>1819</v>
      </c>
      <c r="G88" s="10">
        <v>1119</v>
      </c>
      <c r="H88" s="11">
        <v>2238</v>
      </c>
      <c r="I88" s="11">
        <v>2238</v>
      </c>
      <c r="J88" s="139">
        <v>11.2</v>
      </c>
      <c r="K88" s="12">
        <v>11.2</v>
      </c>
      <c r="L88" s="13">
        <f t="shared" si="24"/>
        <v>200</v>
      </c>
      <c r="M88" s="14">
        <f t="shared" si="25"/>
        <v>4</v>
      </c>
      <c r="N88" s="8">
        <f t="shared" si="26"/>
        <v>25</v>
      </c>
      <c r="O88" s="8">
        <f t="shared" si="27"/>
        <v>43.330000000000005</v>
      </c>
      <c r="P88" s="8">
        <f t="shared" si="28"/>
        <v>0</v>
      </c>
      <c r="Q88" s="15">
        <f t="shared" si="29"/>
        <v>68.33000000000001</v>
      </c>
      <c r="R88" s="8">
        <f t="shared" si="30"/>
        <v>10</v>
      </c>
      <c r="S88" s="8">
        <f t="shared" si="31"/>
        <v>15</v>
      </c>
      <c r="T88" s="8">
        <f t="shared" si="32"/>
        <v>11.999999999999993</v>
      </c>
      <c r="U88" s="8">
        <f t="shared" si="33"/>
        <v>0</v>
      </c>
      <c r="V88" s="16">
        <f t="shared" si="34"/>
        <v>36.99999999999999</v>
      </c>
      <c r="W88" s="17">
        <f t="shared" si="35"/>
        <v>109</v>
      </c>
      <c r="X88" s="74" t="s">
        <v>246</v>
      </c>
      <c r="Y88" s="18">
        <v>44</v>
      </c>
    </row>
    <row r="89" spans="1:25" ht="28.5">
      <c r="A89" s="160">
        <v>7</v>
      </c>
      <c r="B89" s="156">
        <v>46</v>
      </c>
      <c r="C89" s="118" t="s">
        <v>252</v>
      </c>
      <c r="D89" s="57" t="s">
        <v>122</v>
      </c>
      <c r="E89" s="55" t="s">
        <v>286</v>
      </c>
      <c r="F89" s="6">
        <v>2015</v>
      </c>
      <c r="G89" s="10">
        <v>1000</v>
      </c>
      <c r="H89" s="11">
        <v>1648</v>
      </c>
      <c r="I89" s="11">
        <v>1648</v>
      </c>
      <c r="J89" s="139">
        <v>14.8</v>
      </c>
      <c r="K89" s="12">
        <v>14.8</v>
      </c>
      <c r="L89" s="13">
        <f t="shared" si="24"/>
        <v>111</v>
      </c>
      <c r="M89" s="14">
        <f t="shared" si="25"/>
        <v>-13.8</v>
      </c>
      <c r="N89" s="8">
        <f t="shared" si="26"/>
        <v>25</v>
      </c>
      <c r="O89" s="8">
        <f t="shared" si="27"/>
        <v>22.68</v>
      </c>
      <c r="P89" s="8">
        <f t="shared" si="28"/>
        <v>0</v>
      </c>
      <c r="Q89" s="15">
        <f t="shared" si="29"/>
        <v>47.68</v>
      </c>
      <c r="R89" s="8">
        <f t="shared" si="30"/>
        <v>10</v>
      </c>
      <c r="S89" s="8">
        <f t="shared" si="31"/>
        <v>15</v>
      </c>
      <c r="T89" s="8">
        <f t="shared" si="32"/>
        <v>48.00000000000001</v>
      </c>
      <c r="U89" s="8">
        <f t="shared" si="33"/>
        <v>0</v>
      </c>
      <c r="V89" s="16">
        <f t="shared" si="34"/>
        <v>73</v>
      </c>
      <c r="W89" s="17">
        <f t="shared" si="35"/>
        <v>107</v>
      </c>
      <c r="X89" s="71" t="s">
        <v>313</v>
      </c>
      <c r="Y89" s="18">
        <v>46</v>
      </c>
    </row>
    <row r="90" spans="1:25" ht="28.5">
      <c r="A90" s="160">
        <v>7</v>
      </c>
      <c r="B90" s="156">
        <v>51</v>
      </c>
      <c r="C90" s="118" t="s">
        <v>134</v>
      </c>
      <c r="D90" s="57" t="s">
        <v>265</v>
      </c>
      <c r="E90" s="59" t="s">
        <v>281</v>
      </c>
      <c r="F90" s="6">
        <v>2356</v>
      </c>
      <c r="G90" s="10">
        <v>1098</v>
      </c>
      <c r="H90" s="11">
        <v>1986</v>
      </c>
      <c r="I90" s="11">
        <v>1566</v>
      </c>
      <c r="J90" s="12">
        <v>13.1</v>
      </c>
      <c r="K90" s="12">
        <v>13.1</v>
      </c>
      <c r="L90" s="13">
        <f t="shared" si="24"/>
        <v>120</v>
      </c>
      <c r="M90" s="14">
        <f t="shared" si="25"/>
        <v>-12</v>
      </c>
      <c r="N90" s="8">
        <f t="shared" si="26"/>
        <v>25</v>
      </c>
      <c r="O90" s="8">
        <f t="shared" si="27"/>
        <v>34.51</v>
      </c>
      <c r="P90" s="8">
        <f t="shared" si="28"/>
        <v>0</v>
      </c>
      <c r="Q90" s="15">
        <f t="shared" si="29"/>
        <v>59.51</v>
      </c>
      <c r="R90" s="8">
        <f t="shared" si="30"/>
        <v>10</v>
      </c>
      <c r="S90" s="8">
        <f t="shared" si="31"/>
        <v>15</v>
      </c>
      <c r="T90" s="8">
        <f t="shared" si="32"/>
        <v>30.999999999999996</v>
      </c>
      <c r="U90" s="8">
        <f t="shared" si="33"/>
        <v>0</v>
      </c>
      <c r="V90" s="16">
        <f t="shared" si="34"/>
        <v>56</v>
      </c>
      <c r="W90" s="17">
        <f t="shared" si="35"/>
        <v>104</v>
      </c>
      <c r="X90" s="72" t="s">
        <v>244</v>
      </c>
      <c r="Y90" s="18">
        <v>51</v>
      </c>
    </row>
    <row r="91" spans="1:25" ht="42.75">
      <c r="A91" s="160">
        <v>7</v>
      </c>
      <c r="B91" s="156">
        <v>56</v>
      </c>
      <c r="C91" s="115" t="s">
        <v>118</v>
      </c>
      <c r="D91" s="45" t="s">
        <v>265</v>
      </c>
      <c r="E91" s="59" t="s">
        <v>282</v>
      </c>
      <c r="F91" s="6">
        <v>1888</v>
      </c>
      <c r="G91" s="10">
        <v>960</v>
      </c>
      <c r="H91" s="11">
        <v>1920</v>
      </c>
      <c r="I91" s="11">
        <v>1920</v>
      </c>
      <c r="J91" s="12">
        <v>12.4</v>
      </c>
      <c r="K91" s="12">
        <v>12.4</v>
      </c>
      <c r="L91" s="13">
        <f t="shared" si="24"/>
        <v>155</v>
      </c>
      <c r="M91" s="14">
        <f t="shared" si="25"/>
        <v>-5</v>
      </c>
      <c r="N91" s="8">
        <f t="shared" si="26"/>
        <v>25</v>
      </c>
      <c r="O91" s="8">
        <f t="shared" si="27"/>
        <v>32.199999999999996</v>
      </c>
      <c r="P91" s="8">
        <f t="shared" si="28"/>
        <v>0</v>
      </c>
      <c r="Q91" s="15">
        <f t="shared" si="29"/>
        <v>57.199999999999996</v>
      </c>
      <c r="R91" s="8">
        <f t="shared" si="30"/>
        <v>10</v>
      </c>
      <c r="S91" s="8">
        <f t="shared" si="31"/>
        <v>15</v>
      </c>
      <c r="T91" s="8">
        <f t="shared" si="32"/>
        <v>24.000000000000004</v>
      </c>
      <c r="U91" s="8">
        <f t="shared" si="33"/>
        <v>0</v>
      </c>
      <c r="V91" s="16">
        <f t="shared" si="34"/>
        <v>49</v>
      </c>
      <c r="W91" s="17">
        <f t="shared" si="35"/>
        <v>101</v>
      </c>
      <c r="X91" s="72" t="s">
        <v>240</v>
      </c>
      <c r="Y91" s="18">
        <v>56</v>
      </c>
    </row>
    <row r="92" spans="1:25" ht="28.5">
      <c r="A92" s="160">
        <v>7</v>
      </c>
      <c r="B92" s="156">
        <v>59</v>
      </c>
      <c r="C92" s="115" t="s">
        <v>121</v>
      </c>
      <c r="D92" s="45" t="s">
        <v>122</v>
      </c>
      <c r="E92" s="55" t="s">
        <v>284</v>
      </c>
      <c r="F92" s="6">
        <v>1700</v>
      </c>
      <c r="G92" s="10">
        <v>995</v>
      </c>
      <c r="H92" s="11">
        <v>1800</v>
      </c>
      <c r="I92" s="11">
        <v>1800</v>
      </c>
      <c r="J92" s="12">
        <v>12.925</v>
      </c>
      <c r="K92" s="12">
        <v>12.925</v>
      </c>
      <c r="L92" s="13">
        <f t="shared" si="24"/>
        <v>139</v>
      </c>
      <c r="M92" s="14">
        <f t="shared" si="25"/>
        <v>-8.200000000000001</v>
      </c>
      <c r="N92" s="8">
        <f t="shared" si="26"/>
        <v>25</v>
      </c>
      <c r="O92" s="8">
        <f t="shared" si="27"/>
        <v>28</v>
      </c>
      <c r="P92" s="8">
        <f t="shared" si="28"/>
        <v>0</v>
      </c>
      <c r="Q92" s="15">
        <f t="shared" si="29"/>
        <v>53</v>
      </c>
      <c r="R92" s="8">
        <f t="shared" si="30"/>
        <v>10</v>
      </c>
      <c r="S92" s="8">
        <f t="shared" si="31"/>
        <v>15</v>
      </c>
      <c r="T92" s="8">
        <f t="shared" si="32"/>
        <v>29.250000000000007</v>
      </c>
      <c r="U92" s="8">
        <f t="shared" si="33"/>
        <v>0</v>
      </c>
      <c r="V92" s="16">
        <f t="shared" si="34"/>
        <v>54.25000000000001</v>
      </c>
      <c r="W92" s="17">
        <f t="shared" si="35"/>
        <v>99</v>
      </c>
      <c r="X92" s="71" t="s">
        <v>311</v>
      </c>
      <c r="Y92" s="18">
        <v>59</v>
      </c>
    </row>
    <row r="93" spans="1:25" ht="28.5">
      <c r="A93" s="160">
        <v>7</v>
      </c>
      <c r="B93" s="156">
        <v>64</v>
      </c>
      <c r="C93" s="118" t="s">
        <v>119</v>
      </c>
      <c r="D93" s="57" t="s">
        <v>120</v>
      </c>
      <c r="E93" s="59" t="s">
        <v>283</v>
      </c>
      <c r="F93" s="6">
        <v>1539</v>
      </c>
      <c r="G93" s="10">
        <v>927</v>
      </c>
      <c r="H93" s="11">
        <v>1854</v>
      </c>
      <c r="I93" s="11">
        <v>1854</v>
      </c>
      <c r="J93" s="12">
        <v>6.05</v>
      </c>
      <c r="K93" s="12">
        <v>6.05</v>
      </c>
      <c r="L93" s="13">
        <f t="shared" si="24"/>
        <v>306</v>
      </c>
      <c r="M93" s="14">
        <f t="shared" si="25"/>
        <v>25.200000000000003</v>
      </c>
      <c r="N93" s="8">
        <f t="shared" si="26"/>
        <v>25</v>
      </c>
      <c r="O93" s="8">
        <f t="shared" si="27"/>
        <v>29.889999999999997</v>
      </c>
      <c r="P93" s="8">
        <f t="shared" si="28"/>
        <v>0</v>
      </c>
      <c r="Q93" s="15">
        <f t="shared" si="29"/>
        <v>54.89</v>
      </c>
      <c r="R93" s="8">
        <f t="shared" si="30"/>
        <v>10</v>
      </c>
      <c r="S93" s="8">
        <f t="shared" si="31"/>
        <v>3.1499999999999995</v>
      </c>
      <c r="T93" s="8">
        <f t="shared" si="32"/>
        <v>0</v>
      </c>
      <c r="U93" s="8">
        <f t="shared" si="33"/>
        <v>0</v>
      </c>
      <c r="V93" s="16">
        <f t="shared" si="34"/>
        <v>13.149999999999999</v>
      </c>
      <c r="W93" s="17">
        <f t="shared" si="35"/>
        <v>93</v>
      </c>
      <c r="X93" s="72" t="s">
        <v>249</v>
      </c>
      <c r="Y93" s="18">
        <v>64</v>
      </c>
    </row>
    <row r="94" spans="1:25" ht="42.75">
      <c r="A94" s="160">
        <v>7</v>
      </c>
      <c r="B94" s="156">
        <v>66</v>
      </c>
      <c r="C94" s="118" t="s">
        <v>251</v>
      </c>
      <c r="D94" s="57" t="s">
        <v>122</v>
      </c>
      <c r="E94" s="55" t="s">
        <v>285</v>
      </c>
      <c r="F94" s="6">
        <v>1819</v>
      </c>
      <c r="G94" s="10">
        <v>938</v>
      </c>
      <c r="H94" s="11">
        <v>1876</v>
      </c>
      <c r="I94" s="11">
        <v>1876</v>
      </c>
      <c r="J94" s="12">
        <v>11.4</v>
      </c>
      <c r="K94" s="12">
        <v>11.4</v>
      </c>
      <c r="L94" s="13">
        <f t="shared" si="24"/>
        <v>165</v>
      </c>
      <c r="M94" s="14">
        <f t="shared" si="25"/>
        <v>-3</v>
      </c>
      <c r="N94" s="8">
        <f t="shared" si="26"/>
        <v>25</v>
      </c>
      <c r="O94" s="8">
        <f t="shared" si="27"/>
        <v>30.66</v>
      </c>
      <c r="P94" s="8">
        <f t="shared" si="28"/>
        <v>0</v>
      </c>
      <c r="Q94" s="15">
        <f t="shared" si="29"/>
        <v>55.66</v>
      </c>
      <c r="R94" s="8">
        <f t="shared" si="30"/>
        <v>10</v>
      </c>
      <c r="S94" s="8">
        <f t="shared" si="31"/>
        <v>15</v>
      </c>
      <c r="T94" s="8">
        <f t="shared" si="32"/>
        <v>14.000000000000004</v>
      </c>
      <c r="U94" s="8">
        <f t="shared" si="33"/>
        <v>0</v>
      </c>
      <c r="V94" s="16">
        <f t="shared" si="34"/>
        <v>39</v>
      </c>
      <c r="W94" s="17">
        <f t="shared" si="35"/>
        <v>92</v>
      </c>
      <c r="X94" s="71" t="s">
        <v>312</v>
      </c>
      <c r="Y94" s="18">
        <v>66</v>
      </c>
    </row>
    <row r="95" spans="1:25" ht="28.5">
      <c r="A95" s="160">
        <v>7</v>
      </c>
      <c r="B95" s="156">
        <v>79</v>
      </c>
      <c r="C95" s="115" t="s">
        <v>74</v>
      </c>
      <c r="D95" s="45" t="s">
        <v>122</v>
      </c>
      <c r="E95" s="58" t="s">
        <v>29</v>
      </c>
      <c r="F95" s="6">
        <v>1644</v>
      </c>
      <c r="G95" s="10">
        <v>906</v>
      </c>
      <c r="H95" s="11">
        <v>1812</v>
      </c>
      <c r="I95" s="11">
        <v>1812</v>
      </c>
      <c r="J95" s="12">
        <v>7.35</v>
      </c>
      <c r="K95" s="12">
        <v>7.35</v>
      </c>
      <c r="L95" s="13">
        <f t="shared" si="24"/>
        <v>247</v>
      </c>
      <c r="M95" s="14">
        <f t="shared" si="25"/>
        <v>13.4</v>
      </c>
      <c r="N95" s="8">
        <f t="shared" si="26"/>
        <v>25</v>
      </c>
      <c r="O95" s="8">
        <f t="shared" si="27"/>
        <v>28.419999999999998</v>
      </c>
      <c r="P95" s="8">
        <f t="shared" si="28"/>
        <v>0</v>
      </c>
      <c r="Q95" s="15">
        <f t="shared" si="29"/>
        <v>53.42</v>
      </c>
      <c r="R95" s="8">
        <f t="shared" si="30"/>
        <v>10</v>
      </c>
      <c r="S95" s="8">
        <f t="shared" si="31"/>
        <v>7.049999999999999</v>
      </c>
      <c r="T95" s="8">
        <f t="shared" si="32"/>
        <v>0</v>
      </c>
      <c r="U95" s="8">
        <f t="shared" si="33"/>
        <v>0</v>
      </c>
      <c r="V95" s="16">
        <f t="shared" si="34"/>
        <v>17.049999999999997</v>
      </c>
      <c r="W95" s="17">
        <f t="shared" si="35"/>
        <v>84</v>
      </c>
      <c r="X95" s="70"/>
      <c r="Y95" s="18">
        <v>79</v>
      </c>
    </row>
    <row r="96" spans="1:25" ht="42.75">
      <c r="A96" s="160">
        <v>7</v>
      </c>
      <c r="B96" s="156">
        <v>81</v>
      </c>
      <c r="C96" s="115" t="s">
        <v>75</v>
      </c>
      <c r="D96" s="45" t="s">
        <v>122</v>
      </c>
      <c r="E96" s="55" t="s">
        <v>242</v>
      </c>
      <c r="F96" s="6">
        <v>1602</v>
      </c>
      <c r="G96" s="10">
        <v>930</v>
      </c>
      <c r="H96" s="11">
        <v>1860</v>
      </c>
      <c r="I96" s="11">
        <v>1860</v>
      </c>
      <c r="J96" s="12">
        <v>10.3</v>
      </c>
      <c r="K96" s="12">
        <v>10.3</v>
      </c>
      <c r="L96" s="13">
        <f t="shared" si="24"/>
        <v>181</v>
      </c>
      <c r="M96" s="14">
        <f t="shared" si="25"/>
        <v>0.2</v>
      </c>
      <c r="N96" s="8">
        <f t="shared" si="26"/>
        <v>25</v>
      </c>
      <c r="O96" s="8">
        <f t="shared" si="27"/>
        <v>30.099999999999998</v>
      </c>
      <c r="P96" s="8">
        <f t="shared" si="28"/>
        <v>0</v>
      </c>
      <c r="Q96" s="15">
        <f t="shared" si="29"/>
        <v>55.099999999999994</v>
      </c>
      <c r="R96" s="8">
        <f t="shared" si="30"/>
        <v>10</v>
      </c>
      <c r="S96" s="8">
        <f t="shared" si="31"/>
        <v>15</v>
      </c>
      <c r="T96" s="8">
        <f t="shared" si="32"/>
        <v>3.000000000000007</v>
      </c>
      <c r="U96" s="8">
        <f t="shared" si="33"/>
        <v>0</v>
      </c>
      <c r="V96" s="16">
        <f t="shared" si="34"/>
        <v>28.000000000000007</v>
      </c>
      <c r="W96" s="17">
        <f t="shared" si="35"/>
        <v>83</v>
      </c>
      <c r="X96" s="73" t="s">
        <v>127</v>
      </c>
      <c r="Y96" s="18">
        <v>81</v>
      </c>
    </row>
    <row r="97" spans="1:25" ht="42.75">
      <c r="A97" s="160">
        <v>7</v>
      </c>
      <c r="B97" s="156">
        <v>83</v>
      </c>
      <c r="C97" s="118" t="s">
        <v>377</v>
      </c>
      <c r="D97" s="57" t="s">
        <v>79</v>
      </c>
      <c r="E97" s="58" t="s">
        <v>378</v>
      </c>
      <c r="F97" s="65">
        <v>1192.5</v>
      </c>
      <c r="G97" s="10">
        <v>884</v>
      </c>
      <c r="H97" s="11">
        <v>1768</v>
      </c>
      <c r="I97" s="11">
        <v>1768</v>
      </c>
      <c r="J97" s="12">
        <v>10.81</v>
      </c>
      <c r="K97" s="12">
        <v>10.81</v>
      </c>
      <c r="L97" s="13">
        <f t="shared" si="24"/>
        <v>164</v>
      </c>
      <c r="M97" s="14">
        <f t="shared" si="25"/>
        <v>-3.2</v>
      </c>
      <c r="N97" s="8">
        <f t="shared" si="26"/>
        <v>25</v>
      </c>
      <c r="O97" s="8">
        <f t="shared" si="27"/>
        <v>26.88</v>
      </c>
      <c r="P97" s="8">
        <f t="shared" si="28"/>
        <v>0</v>
      </c>
      <c r="Q97" s="15">
        <f t="shared" si="29"/>
        <v>51.879999999999995</v>
      </c>
      <c r="R97" s="8">
        <f t="shared" si="30"/>
        <v>10</v>
      </c>
      <c r="S97" s="8">
        <f t="shared" si="31"/>
        <v>15</v>
      </c>
      <c r="T97" s="8">
        <f t="shared" si="32"/>
        <v>8.100000000000005</v>
      </c>
      <c r="U97" s="8">
        <f t="shared" si="33"/>
        <v>0</v>
      </c>
      <c r="V97" s="16">
        <f t="shared" si="34"/>
        <v>33.10000000000001</v>
      </c>
      <c r="W97" s="17">
        <f t="shared" si="35"/>
        <v>82</v>
      </c>
      <c r="X97" s="71" t="s">
        <v>379</v>
      </c>
      <c r="Y97" s="18">
        <v>83</v>
      </c>
    </row>
    <row r="98" spans="1:25" ht="28.5">
      <c r="A98" s="160">
        <v>7</v>
      </c>
      <c r="B98" s="156">
        <v>92</v>
      </c>
      <c r="C98" s="172" t="s">
        <v>432</v>
      </c>
      <c r="D98" s="192" t="s">
        <v>79</v>
      </c>
      <c r="E98" s="44" t="s">
        <v>433</v>
      </c>
      <c r="F98" s="6">
        <v>1383.4</v>
      </c>
      <c r="G98" s="10">
        <v>873</v>
      </c>
      <c r="H98" s="11">
        <v>1569</v>
      </c>
      <c r="I98" s="11">
        <v>1569</v>
      </c>
      <c r="J98" s="12">
        <v>5.56</v>
      </c>
      <c r="K98" s="12">
        <v>5.56</v>
      </c>
      <c r="L98" s="13">
        <f t="shared" si="24"/>
        <v>282</v>
      </c>
      <c r="M98" s="14">
        <f t="shared" si="25"/>
        <v>20.400000000000002</v>
      </c>
      <c r="N98" s="8">
        <f t="shared" si="26"/>
        <v>25</v>
      </c>
      <c r="O98" s="8">
        <f t="shared" si="27"/>
        <v>19.915000000000003</v>
      </c>
      <c r="P98" s="8">
        <f t="shared" si="28"/>
        <v>0</v>
      </c>
      <c r="Q98" s="15">
        <f t="shared" si="29"/>
        <v>44.915000000000006</v>
      </c>
      <c r="R98" s="8">
        <f t="shared" si="30"/>
        <v>10</v>
      </c>
      <c r="S98" s="8">
        <f t="shared" si="31"/>
        <v>1.6799999999999988</v>
      </c>
      <c r="T98" s="8">
        <f t="shared" si="32"/>
        <v>0</v>
      </c>
      <c r="U98" s="8">
        <f t="shared" si="33"/>
        <v>0</v>
      </c>
      <c r="V98" s="16">
        <f t="shared" si="34"/>
        <v>11.68</v>
      </c>
      <c r="W98" s="17">
        <f t="shared" si="35"/>
        <v>77</v>
      </c>
      <c r="X98" s="71"/>
      <c r="Y98" s="18">
        <v>92</v>
      </c>
    </row>
    <row r="99" spans="1:25" ht="42.75">
      <c r="A99" s="160">
        <v>7</v>
      </c>
      <c r="B99" s="156">
        <v>95</v>
      </c>
      <c r="C99" s="118" t="s">
        <v>187</v>
      </c>
      <c r="D99" s="57" t="s">
        <v>153</v>
      </c>
      <c r="E99" s="97"/>
      <c r="F99" s="65" t="s">
        <v>19</v>
      </c>
      <c r="G99" s="10">
        <v>821</v>
      </c>
      <c r="H99" s="11">
        <v>1642</v>
      </c>
      <c r="I99" s="11">
        <v>1642</v>
      </c>
      <c r="J99" s="12">
        <v>6.9</v>
      </c>
      <c r="K99" s="12">
        <v>6.9</v>
      </c>
      <c r="L99" s="13">
        <f t="shared" si="24"/>
        <v>238</v>
      </c>
      <c r="M99" s="14">
        <f t="shared" si="25"/>
        <v>11.600000000000001</v>
      </c>
      <c r="N99" s="8">
        <f t="shared" si="26"/>
        <v>25</v>
      </c>
      <c r="O99" s="8">
        <f t="shared" si="27"/>
        <v>22.47</v>
      </c>
      <c r="P99" s="8">
        <f t="shared" si="28"/>
        <v>0</v>
      </c>
      <c r="Q99" s="15">
        <f t="shared" si="29"/>
        <v>47.47</v>
      </c>
      <c r="R99" s="8">
        <f t="shared" si="30"/>
        <v>10</v>
      </c>
      <c r="S99" s="8">
        <f t="shared" si="31"/>
        <v>5.700000000000001</v>
      </c>
      <c r="T99" s="8">
        <f t="shared" si="32"/>
        <v>0</v>
      </c>
      <c r="U99" s="8">
        <f t="shared" si="33"/>
        <v>0</v>
      </c>
      <c r="V99" s="16">
        <f t="shared" si="34"/>
        <v>15.700000000000001</v>
      </c>
      <c r="W99" s="17">
        <f t="shared" si="35"/>
        <v>75</v>
      </c>
      <c r="X99" s="71" t="s">
        <v>238</v>
      </c>
      <c r="Y99" s="18">
        <v>95</v>
      </c>
    </row>
    <row r="100" spans="1:26" ht="28.5">
      <c r="A100" s="160">
        <v>7</v>
      </c>
      <c r="B100" s="156">
        <v>97</v>
      </c>
      <c r="C100" s="165" t="s">
        <v>135</v>
      </c>
      <c r="D100" s="167" t="s">
        <v>79</v>
      </c>
      <c r="E100" s="44" t="s">
        <v>132</v>
      </c>
      <c r="F100" s="6">
        <v>1482</v>
      </c>
      <c r="G100" s="10">
        <v>806</v>
      </c>
      <c r="H100" s="11">
        <v>1612</v>
      </c>
      <c r="I100" s="11">
        <v>1612</v>
      </c>
      <c r="J100" s="139">
        <v>6.85</v>
      </c>
      <c r="K100" s="12">
        <v>6.85</v>
      </c>
      <c r="L100" s="13">
        <f t="shared" si="24"/>
        <v>235</v>
      </c>
      <c r="M100" s="14">
        <f t="shared" si="25"/>
        <v>11</v>
      </c>
      <c r="N100" s="8">
        <f t="shared" si="26"/>
        <v>25</v>
      </c>
      <c r="O100" s="8">
        <f t="shared" si="27"/>
        <v>21.42</v>
      </c>
      <c r="P100" s="8">
        <f t="shared" si="28"/>
        <v>0</v>
      </c>
      <c r="Q100" s="15">
        <f t="shared" si="29"/>
        <v>46.42</v>
      </c>
      <c r="R100" s="8">
        <f t="shared" si="30"/>
        <v>10</v>
      </c>
      <c r="S100" s="8">
        <f t="shared" si="31"/>
        <v>5.549999999999999</v>
      </c>
      <c r="T100" s="8">
        <f t="shared" si="32"/>
        <v>0</v>
      </c>
      <c r="U100" s="8">
        <f t="shared" si="33"/>
        <v>0</v>
      </c>
      <c r="V100" s="16">
        <f t="shared" si="34"/>
        <v>15.549999999999999</v>
      </c>
      <c r="W100" s="17">
        <f t="shared" si="35"/>
        <v>73</v>
      </c>
      <c r="X100" s="71" t="s">
        <v>232</v>
      </c>
      <c r="Y100" s="18">
        <v>97</v>
      </c>
      <c r="Z100" s="35"/>
    </row>
    <row r="101" spans="1:25" ht="28.5">
      <c r="A101" s="160">
        <v>7</v>
      </c>
      <c r="B101" s="156">
        <v>98</v>
      </c>
      <c r="C101" s="118" t="s">
        <v>185</v>
      </c>
      <c r="D101" s="57" t="s">
        <v>122</v>
      </c>
      <c r="E101" s="58"/>
      <c r="F101" s="65" t="s">
        <v>139</v>
      </c>
      <c r="G101" s="10">
        <v>850</v>
      </c>
      <c r="H101" s="11">
        <v>1700</v>
      </c>
      <c r="I101" s="11">
        <v>1700</v>
      </c>
      <c r="J101" s="139">
        <v>9.5</v>
      </c>
      <c r="K101" s="12">
        <v>9.5</v>
      </c>
      <c r="L101" s="13">
        <f t="shared" si="24"/>
        <v>179</v>
      </c>
      <c r="M101" s="14">
        <f t="shared" si="25"/>
        <v>-0.2</v>
      </c>
      <c r="N101" s="8">
        <f t="shared" si="26"/>
        <v>25</v>
      </c>
      <c r="O101" s="8">
        <f t="shared" si="27"/>
        <v>24.5</v>
      </c>
      <c r="P101" s="8">
        <f t="shared" si="28"/>
        <v>0</v>
      </c>
      <c r="Q101" s="15">
        <f t="shared" si="29"/>
        <v>49.5</v>
      </c>
      <c r="R101" s="8">
        <f t="shared" si="30"/>
        <v>10</v>
      </c>
      <c r="S101" s="8">
        <f t="shared" si="31"/>
        <v>13.5</v>
      </c>
      <c r="T101" s="8">
        <f t="shared" si="32"/>
        <v>0</v>
      </c>
      <c r="U101" s="8">
        <f t="shared" si="33"/>
        <v>0</v>
      </c>
      <c r="V101" s="16">
        <f t="shared" si="34"/>
        <v>23.5</v>
      </c>
      <c r="W101" s="17">
        <f t="shared" si="35"/>
        <v>73</v>
      </c>
      <c r="X101" s="71" t="s">
        <v>231</v>
      </c>
      <c r="Y101" s="18">
        <v>98</v>
      </c>
    </row>
    <row r="102" spans="1:25" ht="28.5">
      <c r="A102" s="160">
        <v>7</v>
      </c>
      <c r="B102" s="156">
        <v>99</v>
      </c>
      <c r="C102" s="118" t="s">
        <v>105</v>
      </c>
      <c r="D102" s="49" t="s">
        <v>265</v>
      </c>
      <c r="E102" s="56"/>
      <c r="F102" s="6">
        <v>828</v>
      </c>
      <c r="G102" s="10">
        <v>478</v>
      </c>
      <c r="H102" s="11">
        <v>956</v>
      </c>
      <c r="I102" s="11">
        <v>956</v>
      </c>
      <c r="J102" s="12">
        <v>2.25</v>
      </c>
      <c r="K102" s="12">
        <v>2.25</v>
      </c>
      <c r="L102" s="13">
        <f aca="true" t="shared" si="36" ref="L102:L133">ROUND(I102/J102,0)</f>
        <v>425</v>
      </c>
      <c r="M102" s="14">
        <f aca="true" t="shared" si="37" ref="M102:M133">(L102-180)*0.2</f>
        <v>49</v>
      </c>
      <c r="N102" s="8">
        <f aca="true" t="shared" si="38" ref="N102:N133">IF(H102&gt;=1000,1000/200*5,IF(H102&lt;1000,(H102-1)/200*5))</f>
        <v>23.875</v>
      </c>
      <c r="O102" s="8">
        <f aca="true" t="shared" si="39" ref="O102:O133">IF(H102&gt;=2300,1300/200*7,IF(H102&lt;=1000,,(H102-1000)/200*7))</f>
        <v>0</v>
      </c>
      <c r="P102" s="8">
        <f aca="true" t="shared" si="40" ref="P102:P133">IF(H102&lt;=2300,,(H102-2300)/100*16)</f>
        <v>0</v>
      </c>
      <c r="Q102" s="15">
        <f aca="true" t="shared" si="41" ref="Q102:Q133">SUM(N102:P102)</f>
        <v>23.875</v>
      </c>
      <c r="R102" s="8">
        <f aca="true" t="shared" si="42" ref="R102:R133">IF(K102&lt;=3.5,0,IF(K102&lt;=5,K102/1*2,10))</f>
        <v>0</v>
      </c>
      <c r="S102" s="8">
        <f aca="true" t="shared" si="43" ref="S102:S133">IF(K102&lt;=5,0,IF(K102&lt;10,(K102-5)/1*3,15))</f>
        <v>0</v>
      </c>
      <c r="T102" s="8">
        <f aca="true" t="shared" si="44" ref="T102:T133">IF(K102&lt;=10,0,IF(K102&lt;15,(K102-10)/1*10,50))</f>
        <v>0</v>
      </c>
      <c r="U102" s="8">
        <f aca="true" t="shared" si="45" ref="U102:U133">IF(K102&lt;=15,0,(K102-15)/1*12)</f>
        <v>0</v>
      </c>
      <c r="V102" s="16">
        <f aca="true" t="shared" si="46" ref="V102:V133">SUM(R102:U102)</f>
        <v>0</v>
      </c>
      <c r="W102" s="17">
        <f aca="true" t="shared" si="47" ref="W102:W133">ROUND(Q102+V102+M102,0)</f>
        <v>73</v>
      </c>
      <c r="X102" s="74" t="s">
        <v>207</v>
      </c>
      <c r="Y102" s="18">
        <v>99</v>
      </c>
    </row>
    <row r="103" spans="1:25" ht="28.5">
      <c r="A103" s="160">
        <v>7</v>
      </c>
      <c r="B103" s="156">
        <v>105</v>
      </c>
      <c r="C103" s="115" t="s">
        <v>439</v>
      </c>
      <c r="D103" s="50" t="s">
        <v>79</v>
      </c>
      <c r="E103" s="168" t="s">
        <v>438</v>
      </c>
      <c r="F103" s="6"/>
      <c r="G103" s="10">
        <v>822</v>
      </c>
      <c r="H103" s="11">
        <v>1644</v>
      </c>
      <c r="I103" s="11">
        <v>1644</v>
      </c>
      <c r="J103" s="12">
        <v>8.38</v>
      </c>
      <c r="K103" s="12">
        <v>8.38</v>
      </c>
      <c r="L103" s="13">
        <f t="shared" si="36"/>
        <v>196</v>
      </c>
      <c r="M103" s="14">
        <f t="shared" si="37"/>
        <v>3.2</v>
      </c>
      <c r="N103" s="8">
        <f t="shared" si="38"/>
        <v>25</v>
      </c>
      <c r="O103" s="8">
        <f t="shared" si="39"/>
        <v>22.540000000000003</v>
      </c>
      <c r="P103" s="8">
        <f t="shared" si="40"/>
        <v>0</v>
      </c>
      <c r="Q103" s="15">
        <f t="shared" si="41"/>
        <v>47.540000000000006</v>
      </c>
      <c r="R103" s="8">
        <f t="shared" si="42"/>
        <v>10</v>
      </c>
      <c r="S103" s="8">
        <f t="shared" si="43"/>
        <v>10.140000000000002</v>
      </c>
      <c r="T103" s="8">
        <f t="shared" si="44"/>
        <v>0</v>
      </c>
      <c r="U103" s="8">
        <f t="shared" si="45"/>
        <v>0</v>
      </c>
      <c r="V103" s="16">
        <f t="shared" si="46"/>
        <v>20.14</v>
      </c>
      <c r="W103" s="17">
        <f t="shared" si="47"/>
        <v>71</v>
      </c>
      <c r="X103" s="71"/>
      <c r="Y103" s="18">
        <v>105</v>
      </c>
    </row>
    <row r="104" spans="1:25" ht="28.5">
      <c r="A104" s="160">
        <v>7</v>
      </c>
      <c r="B104" s="156">
        <v>106</v>
      </c>
      <c r="C104" s="115" t="s">
        <v>210</v>
      </c>
      <c r="D104" s="50" t="s">
        <v>82</v>
      </c>
      <c r="E104" s="207" t="s">
        <v>133</v>
      </c>
      <c r="F104" s="6">
        <v>1700</v>
      </c>
      <c r="G104" s="10">
        <v>749</v>
      </c>
      <c r="H104" s="11">
        <v>1498</v>
      </c>
      <c r="I104" s="11">
        <v>1498</v>
      </c>
      <c r="J104" s="12">
        <v>11.125</v>
      </c>
      <c r="K104" s="12">
        <v>11.125</v>
      </c>
      <c r="L104" s="13">
        <f t="shared" si="36"/>
        <v>135</v>
      </c>
      <c r="M104" s="14">
        <f t="shared" si="37"/>
        <v>-9</v>
      </c>
      <c r="N104" s="8">
        <f t="shared" si="38"/>
        <v>25</v>
      </c>
      <c r="O104" s="8">
        <f t="shared" si="39"/>
        <v>17.43</v>
      </c>
      <c r="P104" s="8">
        <f t="shared" si="40"/>
        <v>0</v>
      </c>
      <c r="Q104" s="15">
        <f t="shared" si="41"/>
        <v>42.43</v>
      </c>
      <c r="R104" s="8">
        <f t="shared" si="42"/>
        <v>10</v>
      </c>
      <c r="S104" s="8">
        <f t="shared" si="43"/>
        <v>15</v>
      </c>
      <c r="T104" s="8">
        <f t="shared" si="44"/>
        <v>11.25</v>
      </c>
      <c r="U104" s="8">
        <f t="shared" si="45"/>
        <v>0</v>
      </c>
      <c r="V104" s="16">
        <f t="shared" si="46"/>
        <v>36.25</v>
      </c>
      <c r="W104" s="17">
        <f t="shared" si="47"/>
        <v>70</v>
      </c>
      <c r="X104" s="71" t="s">
        <v>233</v>
      </c>
      <c r="Y104" s="18">
        <v>106</v>
      </c>
    </row>
    <row r="105" spans="1:25" ht="42.75">
      <c r="A105" s="160">
        <v>7</v>
      </c>
      <c r="B105" s="156">
        <v>107</v>
      </c>
      <c r="C105" s="118" t="s">
        <v>186</v>
      </c>
      <c r="D105" s="49" t="s">
        <v>153</v>
      </c>
      <c r="E105" s="44"/>
      <c r="F105" s="65" t="s">
        <v>140</v>
      </c>
      <c r="G105" s="10">
        <v>822</v>
      </c>
      <c r="H105" s="11">
        <v>1644</v>
      </c>
      <c r="I105" s="11">
        <v>1644</v>
      </c>
      <c r="J105" s="12">
        <v>9.55</v>
      </c>
      <c r="K105" s="12">
        <v>9.55</v>
      </c>
      <c r="L105" s="13">
        <f t="shared" si="36"/>
        <v>172</v>
      </c>
      <c r="M105" s="14">
        <f t="shared" si="37"/>
        <v>-1.6</v>
      </c>
      <c r="N105" s="8">
        <f t="shared" si="38"/>
        <v>25</v>
      </c>
      <c r="O105" s="8">
        <f t="shared" si="39"/>
        <v>22.540000000000003</v>
      </c>
      <c r="P105" s="8">
        <f t="shared" si="40"/>
        <v>0</v>
      </c>
      <c r="Q105" s="15">
        <f t="shared" si="41"/>
        <v>47.540000000000006</v>
      </c>
      <c r="R105" s="8">
        <f t="shared" si="42"/>
        <v>10</v>
      </c>
      <c r="S105" s="8">
        <f t="shared" si="43"/>
        <v>13.650000000000002</v>
      </c>
      <c r="T105" s="8">
        <f t="shared" si="44"/>
        <v>0</v>
      </c>
      <c r="U105" s="8">
        <f t="shared" si="45"/>
        <v>0</v>
      </c>
      <c r="V105" s="16">
        <f t="shared" si="46"/>
        <v>23.650000000000002</v>
      </c>
      <c r="W105" s="17">
        <f t="shared" si="47"/>
        <v>70</v>
      </c>
      <c r="X105" s="71" t="s">
        <v>203</v>
      </c>
      <c r="Y105" s="18">
        <v>107</v>
      </c>
    </row>
    <row r="106" spans="1:25" ht="28.5">
      <c r="A106" s="160">
        <v>7</v>
      </c>
      <c r="B106" s="156">
        <v>111</v>
      </c>
      <c r="C106" s="118" t="s">
        <v>93</v>
      </c>
      <c r="D106" s="49" t="s">
        <v>82</v>
      </c>
      <c r="E106" s="44" t="s">
        <v>268</v>
      </c>
      <c r="F106" s="6">
        <v>1644</v>
      </c>
      <c r="G106" s="10">
        <v>139</v>
      </c>
      <c r="H106" s="11">
        <v>1600</v>
      </c>
      <c r="I106" s="11">
        <v>1600</v>
      </c>
      <c r="J106" s="12">
        <v>8.325</v>
      </c>
      <c r="K106" s="12">
        <v>8.325</v>
      </c>
      <c r="L106" s="13">
        <f t="shared" si="36"/>
        <v>192</v>
      </c>
      <c r="M106" s="14">
        <f t="shared" si="37"/>
        <v>2.4000000000000004</v>
      </c>
      <c r="N106" s="8">
        <f t="shared" si="38"/>
        <v>25</v>
      </c>
      <c r="O106" s="8">
        <f t="shared" si="39"/>
        <v>21</v>
      </c>
      <c r="P106" s="8">
        <f t="shared" si="40"/>
        <v>0</v>
      </c>
      <c r="Q106" s="15">
        <f t="shared" si="41"/>
        <v>46</v>
      </c>
      <c r="R106" s="8">
        <f t="shared" si="42"/>
        <v>10</v>
      </c>
      <c r="S106" s="8">
        <f t="shared" si="43"/>
        <v>9.974999999999998</v>
      </c>
      <c r="T106" s="8">
        <f t="shared" si="44"/>
        <v>0</v>
      </c>
      <c r="U106" s="8">
        <f t="shared" si="45"/>
        <v>0</v>
      </c>
      <c r="V106" s="16">
        <f t="shared" si="46"/>
        <v>19.974999999999998</v>
      </c>
      <c r="W106" s="17">
        <f t="shared" si="47"/>
        <v>68</v>
      </c>
      <c r="X106" s="74"/>
      <c r="Y106" s="18">
        <v>111</v>
      </c>
    </row>
    <row r="107" spans="1:25" ht="28.5">
      <c r="A107" s="160">
        <v>7</v>
      </c>
      <c r="B107" s="156">
        <v>112</v>
      </c>
      <c r="C107" s="118" t="s">
        <v>81</v>
      </c>
      <c r="D107" s="49" t="s">
        <v>82</v>
      </c>
      <c r="E107" s="56"/>
      <c r="F107" s="6">
        <v>2059.6</v>
      </c>
      <c r="G107" s="10">
        <v>800</v>
      </c>
      <c r="H107" s="11">
        <v>1599</v>
      </c>
      <c r="I107" s="11">
        <v>1599</v>
      </c>
      <c r="J107" s="12">
        <v>8.7</v>
      </c>
      <c r="K107" s="12">
        <v>8.7</v>
      </c>
      <c r="L107" s="13">
        <f t="shared" si="36"/>
        <v>184</v>
      </c>
      <c r="M107" s="14">
        <f t="shared" si="37"/>
        <v>0.8</v>
      </c>
      <c r="N107" s="8">
        <f t="shared" si="38"/>
        <v>25</v>
      </c>
      <c r="O107" s="8">
        <f t="shared" si="39"/>
        <v>20.965</v>
      </c>
      <c r="P107" s="8">
        <f t="shared" si="40"/>
        <v>0</v>
      </c>
      <c r="Q107" s="15">
        <f t="shared" si="41"/>
        <v>45.965</v>
      </c>
      <c r="R107" s="8">
        <f t="shared" si="42"/>
        <v>10</v>
      </c>
      <c r="S107" s="8">
        <f t="shared" si="43"/>
        <v>11.099999999999998</v>
      </c>
      <c r="T107" s="8">
        <f t="shared" si="44"/>
        <v>0</v>
      </c>
      <c r="U107" s="8">
        <f t="shared" si="45"/>
        <v>0</v>
      </c>
      <c r="V107" s="16">
        <f t="shared" si="46"/>
        <v>21.099999999999998</v>
      </c>
      <c r="W107" s="17">
        <f t="shared" si="47"/>
        <v>68</v>
      </c>
      <c r="X107" s="71"/>
      <c r="Y107" s="18">
        <v>112</v>
      </c>
    </row>
    <row r="108" spans="1:25" ht="42.75">
      <c r="A108" s="160">
        <v>7</v>
      </c>
      <c r="B108" s="156">
        <v>125</v>
      </c>
      <c r="C108" s="115" t="s">
        <v>434</v>
      </c>
      <c r="D108" s="45" t="s">
        <v>79</v>
      </c>
      <c r="E108" s="173" t="s">
        <v>435</v>
      </c>
      <c r="F108" s="6">
        <v>1404</v>
      </c>
      <c r="G108" s="10">
        <v>453</v>
      </c>
      <c r="H108" s="11">
        <v>1321</v>
      </c>
      <c r="I108" s="11">
        <v>1321</v>
      </c>
      <c r="J108" s="12">
        <v>10.717</v>
      </c>
      <c r="K108" s="12">
        <v>10.717</v>
      </c>
      <c r="L108" s="13">
        <f t="shared" si="36"/>
        <v>123</v>
      </c>
      <c r="M108" s="14">
        <f t="shared" si="37"/>
        <v>-11.4</v>
      </c>
      <c r="N108" s="8">
        <f t="shared" si="38"/>
        <v>25</v>
      </c>
      <c r="O108" s="8">
        <f t="shared" si="39"/>
        <v>11.235</v>
      </c>
      <c r="P108" s="8">
        <f t="shared" si="40"/>
        <v>0</v>
      </c>
      <c r="Q108" s="15">
        <f t="shared" si="41"/>
        <v>36.235</v>
      </c>
      <c r="R108" s="8">
        <f t="shared" si="42"/>
        <v>10</v>
      </c>
      <c r="S108" s="8">
        <f t="shared" si="43"/>
        <v>15</v>
      </c>
      <c r="T108" s="8">
        <f t="shared" si="44"/>
        <v>7.170000000000005</v>
      </c>
      <c r="U108" s="8">
        <f t="shared" si="45"/>
        <v>0</v>
      </c>
      <c r="V108" s="16">
        <f t="shared" si="46"/>
        <v>32.17</v>
      </c>
      <c r="W108" s="17">
        <f t="shared" si="47"/>
        <v>57</v>
      </c>
      <c r="X108" s="71"/>
      <c r="Y108" s="18">
        <v>125</v>
      </c>
    </row>
    <row r="109" spans="1:25" ht="28.5">
      <c r="A109" s="160">
        <v>7</v>
      </c>
      <c r="B109" s="156">
        <v>126</v>
      </c>
      <c r="C109" s="118" t="s">
        <v>94</v>
      </c>
      <c r="D109" s="57" t="s">
        <v>82</v>
      </c>
      <c r="E109" s="58" t="s">
        <v>269</v>
      </c>
      <c r="F109" s="6">
        <v>1949</v>
      </c>
      <c r="G109" s="10">
        <v>926</v>
      </c>
      <c r="H109" s="11">
        <v>1422</v>
      </c>
      <c r="I109" s="11">
        <v>1422</v>
      </c>
      <c r="J109" s="12">
        <v>8.975</v>
      </c>
      <c r="K109" s="12">
        <v>8.975</v>
      </c>
      <c r="L109" s="13">
        <f t="shared" si="36"/>
        <v>158</v>
      </c>
      <c r="M109" s="14">
        <f t="shared" si="37"/>
        <v>-4.4</v>
      </c>
      <c r="N109" s="8">
        <f t="shared" si="38"/>
        <v>25</v>
      </c>
      <c r="O109" s="8">
        <f t="shared" si="39"/>
        <v>14.77</v>
      </c>
      <c r="P109" s="8">
        <f t="shared" si="40"/>
        <v>0</v>
      </c>
      <c r="Q109" s="15">
        <f t="shared" si="41"/>
        <v>39.769999999999996</v>
      </c>
      <c r="R109" s="8">
        <f t="shared" si="42"/>
        <v>10</v>
      </c>
      <c r="S109" s="8">
        <f t="shared" si="43"/>
        <v>11.924999999999999</v>
      </c>
      <c r="T109" s="8">
        <f t="shared" si="44"/>
        <v>0</v>
      </c>
      <c r="U109" s="8">
        <f t="shared" si="45"/>
        <v>0</v>
      </c>
      <c r="V109" s="16">
        <f t="shared" si="46"/>
        <v>21.924999999999997</v>
      </c>
      <c r="W109" s="17">
        <f t="shared" si="47"/>
        <v>57</v>
      </c>
      <c r="X109" s="71" t="s">
        <v>205</v>
      </c>
      <c r="Y109" s="18">
        <v>126</v>
      </c>
    </row>
    <row r="110" spans="1:25" ht="28.5">
      <c r="A110" s="160">
        <v>7</v>
      </c>
      <c r="B110" s="156">
        <v>128</v>
      </c>
      <c r="C110" s="115" t="s">
        <v>83</v>
      </c>
      <c r="D110" s="45" t="s">
        <v>120</v>
      </c>
      <c r="E110" s="44"/>
      <c r="F110" s="6">
        <v>631</v>
      </c>
      <c r="G110" s="10">
        <v>370</v>
      </c>
      <c r="H110" s="11">
        <v>740</v>
      </c>
      <c r="I110" s="11">
        <v>740</v>
      </c>
      <c r="J110" s="12">
        <v>2</v>
      </c>
      <c r="K110" s="12">
        <v>2</v>
      </c>
      <c r="L110" s="13">
        <f t="shared" si="36"/>
        <v>370</v>
      </c>
      <c r="M110" s="14">
        <f t="shared" si="37"/>
        <v>38</v>
      </c>
      <c r="N110" s="8">
        <f t="shared" si="38"/>
        <v>18.474999999999998</v>
      </c>
      <c r="O110" s="8">
        <f t="shared" si="39"/>
        <v>0</v>
      </c>
      <c r="P110" s="8">
        <f t="shared" si="40"/>
        <v>0</v>
      </c>
      <c r="Q110" s="15">
        <f t="shared" si="41"/>
        <v>18.474999999999998</v>
      </c>
      <c r="R110" s="8">
        <f t="shared" si="42"/>
        <v>0</v>
      </c>
      <c r="S110" s="8">
        <f t="shared" si="43"/>
        <v>0</v>
      </c>
      <c r="T110" s="8">
        <f t="shared" si="44"/>
        <v>0</v>
      </c>
      <c r="U110" s="8">
        <f t="shared" si="45"/>
        <v>0</v>
      </c>
      <c r="V110" s="16">
        <f t="shared" si="46"/>
        <v>0</v>
      </c>
      <c r="W110" s="17">
        <f t="shared" si="47"/>
        <v>56</v>
      </c>
      <c r="X110" s="71" t="s">
        <v>316</v>
      </c>
      <c r="Y110" s="18">
        <v>128</v>
      </c>
    </row>
    <row r="111" spans="1:25" ht="54" customHeight="1">
      <c r="A111" s="160">
        <v>7</v>
      </c>
      <c r="B111" s="156">
        <v>130</v>
      </c>
      <c r="C111" s="115" t="s">
        <v>95</v>
      </c>
      <c r="D111" s="45" t="s">
        <v>82</v>
      </c>
      <c r="E111" s="155" t="s">
        <v>270</v>
      </c>
      <c r="F111" s="6">
        <v>1800</v>
      </c>
      <c r="G111" s="10">
        <v>660</v>
      </c>
      <c r="H111" s="11">
        <v>1320</v>
      </c>
      <c r="I111" s="11">
        <v>1320</v>
      </c>
      <c r="J111" s="12">
        <v>9.2</v>
      </c>
      <c r="K111" s="12">
        <v>9.2</v>
      </c>
      <c r="L111" s="13">
        <f t="shared" si="36"/>
        <v>143</v>
      </c>
      <c r="M111" s="14">
        <f t="shared" si="37"/>
        <v>-7.4</v>
      </c>
      <c r="N111" s="8">
        <f t="shared" si="38"/>
        <v>25</v>
      </c>
      <c r="O111" s="8">
        <f t="shared" si="39"/>
        <v>11.200000000000001</v>
      </c>
      <c r="P111" s="8">
        <f t="shared" si="40"/>
        <v>0</v>
      </c>
      <c r="Q111" s="15">
        <f t="shared" si="41"/>
        <v>36.2</v>
      </c>
      <c r="R111" s="8">
        <f t="shared" si="42"/>
        <v>10</v>
      </c>
      <c r="S111" s="8">
        <f t="shared" si="43"/>
        <v>12.599999999999998</v>
      </c>
      <c r="T111" s="8">
        <f t="shared" si="44"/>
        <v>0</v>
      </c>
      <c r="U111" s="8">
        <f t="shared" si="45"/>
        <v>0</v>
      </c>
      <c r="V111" s="16">
        <f t="shared" si="46"/>
        <v>22.599999999999998</v>
      </c>
      <c r="W111" s="17">
        <f t="shared" si="47"/>
        <v>51</v>
      </c>
      <c r="X111" s="71" t="s">
        <v>256</v>
      </c>
      <c r="Y111" s="18">
        <v>130</v>
      </c>
    </row>
    <row r="112" spans="1:25" ht="28.5">
      <c r="A112" s="160">
        <v>7</v>
      </c>
      <c r="B112" s="156">
        <v>133</v>
      </c>
      <c r="C112" s="118" t="s">
        <v>96</v>
      </c>
      <c r="D112" s="57" t="s">
        <v>265</v>
      </c>
      <c r="E112" s="44" t="s">
        <v>72</v>
      </c>
      <c r="F112" s="6">
        <v>1949</v>
      </c>
      <c r="G112" s="10">
        <v>605</v>
      </c>
      <c r="H112" s="11">
        <v>1210</v>
      </c>
      <c r="I112" s="11">
        <v>1210</v>
      </c>
      <c r="J112" s="12">
        <v>9.56</v>
      </c>
      <c r="K112" s="12">
        <v>9.56</v>
      </c>
      <c r="L112" s="13">
        <f t="shared" si="36"/>
        <v>127</v>
      </c>
      <c r="M112" s="14">
        <f t="shared" si="37"/>
        <v>-10.600000000000001</v>
      </c>
      <c r="N112" s="8">
        <f t="shared" si="38"/>
        <v>25</v>
      </c>
      <c r="O112" s="8">
        <f t="shared" si="39"/>
        <v>7.3500000000000005</v>
      </c>
      <c r="P112" s="8">
        <f t="shared" si="40"/>
        <v>0</v>
      </c>
      <c r="Q112" s="15">
        <f t="shared" si="41"/>
        <v>32.35</v>
      </c>
      <c r="R112" s="8">
        <f t="shared" si="42"/>
        <v>10</v>
      </c>
      <c r="S112" s="8">
        <f t="shared" si="43"/>
        <v>13.680000000000001</v>
      </c>
      <c r="T112" s="8">
        <f t="shared" si="44"/>
        <v>0</v>
      </c>
      <c r="U112" s="8">
        <f t="shared" si="45"/>
        <v>0</v>
      </c>
      <c r="V112" s="16">
        <f t="shared" si="46"/>
        <v>23.68</v>
      </c>
      <c r="W112" s="17">
        <f t="shared" si="47"/>
        <v>45</v>
      </c>
      <c r="X112" s="71" t="s">
        <v>206</v>
      </c>
      <c r="Y112" s="18">
        <v>133</v>
      </c>
    </row>
    <row r="113" spans="1:25" ht="28.5">
      <c r="A113" s="160">
        <v>7</v>
      </c>
      <c r="B113" s="156">
        <v>135</v>
      </c>
      <c r="C113" s="115" t="s">
        <v>84</v>
      </c>
      <c r="D113" s="45" t="s">
        <v>120</v>
      </c>
      <c r="E113" s="44"/>
      <c r="F113" s="6">
        <v>843</v>
      </c>
      <c r="G113" s="10">
        <v>443</v>
      </c>
      <c r="H113" s="11">
        <v>886</v>
      </c>
      <c r="I113" s="11">
        <v>886</v>
      </c>
      <c r="J113" s="12">
        <v>3.6</v>
      </c>
      <c r="K113" s="12">
        <v>3.6</v>
      </c>
      <c r="L113" s="13">
        <f t="shared" si="36"/>
        <v>246</v>
      </c>
      <c r="M113" s="14">
        <f t="shared" si="37"/>
        <v>13.200000000000001</v>
      </c>
      <c r="N113" s="8">
        <f t="shared" si="38"/>
        <v>22.125</v>
      </c>
      <c r="O113" s="8">
        <f t="shared" si="39"/>
        <v>0</v>
      </c>
      <c r="P113" s="8">
        <f t="shared" si="40"/>
        <v>0</v>
      </c>
      <c r="Q113" s="15">
        <f t="shared" si="41"/>
        <v>22.125</v>
      </c>
      <c r="R113" s="8">
        <f t="shared" si="42"/>
        <v>7.2</v>
      </c>
      <c r="S113" s="8">
        <f t="shared" si="43"/>
        <v>0</v>
      </c>
      <c r="T113" s="8">
        <f t="shared" si="44"/>
        <v>0</v>
      </c>
      <c r="U113" s="8">
        <f t="shared" si="45"/>
        <v>0</v>
      </c>
      <c r="V113" s="16">
        <f t="shared" si="46"/>
        <v>7.2</v>
      </c>
      <c r="W113" s="17">
        <f t="shared" si="47"/>
        <v>43</v>
      </c>
      <c r="X113" s="74" t="s">
        <v>169</v>
      </c>
      <c r="Y113" s="18">
        <v>135</v>
      </c>
    </row>
    <row r="114" spans="1:25" ht="83.25" customHeight="1">
      <c r="A114" s="160">
        <v>7</v>
      </c>
      <c r="B114" s="156">
        <v>137</v>
      </c>
      <c r="C114" s="118" t="s">
        <v>321</v>
      </c>
      <c r="D114" s="57" t="s">
        <v>153</v>
      </c>
      <c r="E114" s="44" t="s">
        <v>271</v>
      </c>
      <c r="F114" s="6">
        <v>1644</v>
      </c>
      <c r="G114" s="10">
        <v>1021</v>
      </c>
      <c r="H114" s="11">
        <v>1072</v>
      </c>
      <c r="I114" s="11">
        <v>1072</v>
      </c>
      <c r="J114" s="12">
        <v>6.025</v>
      </c>
      <c r="K114" s="12">
        <v>6.025</v>
      </c>
      <c r="L114" s="13">
        <f t="shared" si="36"/>
        <v>178</v>
      </c>
      <c r="M114" s="14">
        <f t="shared" si="37"/>
        <v>-0.4</v>
      </c>
      <c r="N114" s="8">
        <f t="shared" si="38"/>
        <v>25</v>
      </c>
      <c r="O114" s="8">
        <f t="shared" si="39"/>
        <v>2.52</v>
      </c>
      <c r="P114" s="8">
        <f t="shared" si="40"/>
        <v>0</v>
      </c>
      <c r="Q114" s="15">
        <f t="shared" si="41"/>
        <v>27.52</v>
      </c>
      <c r="R114" s="8">
        <f t="shared" si="42"/>
        <v>10</v>
      </c>
      <c r="S114" s="8">
        <f t="shared" si="43"/>
        <v>3.075000000000001</v>
      </c>
      <c r="T114" s="8">
        <f t="shared" si="44"/>
        <v>0</v>
      </c>
      <c r="U114" s="8">
        <f t="shared" si="45"/>
        <v>0</v>
      </c>
      <c r="V114" s="16">
        <f t="shared" si="46"/>
        <v>13.075000000000001</v>
      </c>
      <c r="W114" s="17">
        <f t="shared" si="47"/>
        <v>40</v>
      </c>
      <c r="X114" s="70"/>
      <c r="Y114" s="18">
        <v>137</v>
      </c>
    </row>
    <row r="115" spans="1:25" ht="28.5">
      <c r="A115" s="160">
        <v>7</v>
      </c>
      <c r="B115" s="156">
        <v>138</v>
      </c>
      <c r="C115" s="118" t="s">
        <v>210</v>
      </c>
      <c r="D115" s="57" t="s">
        <v>153</v>
      </c>
      <c r="E115" s="44" t="s">
        <v>73</v>
      </c>
      <c r="F115" s="6">
        <v>1700</v>
      </c>
      <c r="G115" s="10">
        <v>529</v>
      </c>
      <c r="H115" s="11">
        <v>1058</v>
      </c>
      <c r="I115" s="11">
        <v>1058</v>
      </c>
      <c r="J115" s="12">
        <v>5.95</v>
      </c>
      <c r="K115" s="12">
        <v>5.95</v>
      </c>
      <c r="L115" s="13">
        <f t="shared" si="36"/>
        <v>178</v>
      </c>
      <c r="M115" s="14">
        <f t="shared" si="37"/>
        <v>-0.4</v>
      </c>
      <c r="N115" s="8">
        <f t="shared" si="38"/>
        <v>25</v>
      </c>
      <c r="O115" s="8">
        <f t="shared" si="39"/>
        <v>2.03</v>
      </c>
      <c r="P115" s="8">
        <f t="shared" si="40"/>
        <v>0</v>
      </c>
      <c r="Q115" s="15">
        <f t="shared" si="41"/>
        <v>27.03</v>
      </c>
      <c r="R115" s="8">
        <f t="shared" si="42"/>
        <v>10</v>
      </c>
      <c r="S115" s="8">
        <f t="shared" si="43"/>
        <v>2.8500000000000005</v>
      </c>
      <c r="T115" s="8">
        <f t="shared" si="44"/>
        <v>0</v>
      </c>
      <c r="U115" s="8">
        <f t="shared" si="45"/>
        <v>0</v>
      </c>
      <c r="V115" s="16">
        <f t="shared" si="46"/>
        <v>12.850000000000001</v>
      </c>
      <c r="W115" s="17">
        <f t="shared" si="47"/>
        <v>39</v>
      </c>
      <c r="X115" s="71" t="s">
        <v>315</v>
      </c>
      <c r="Y115" s="18">
        <v>138</v>
      </c>
    </row>
    <row r="116" spans="1:25" ht="28.5">
      <c r="A116" s="160">
        <v>7</v>
      </c>
      <c r="B116" s="156">
        <v>140</v>
      </c>
      <c r="C116" s="118" t="s">
        <v>86</v>
      </c>
      <c r="D116" s="45" t="s">
        <v>120</v>
      </c>
      <c r="E116" s="44"/>
      <c r="F116" s="6">
        <v>967</v>
      </c>
      <c r="G116" s="10">
        <v>467</v>
      </c>
      <c r="H116" s="11">
        <v>934</v>
      </c>
      <c r="I116" s="11">
        <v>934</v>
      </c>
      <c r="J116" s="12">
        <v>4.6</v>
      </c>
      <c r="K116" s="12">
        <v>4.6</v>
      </c>
      <c r="L116" s="13">
        <f t="shared" si="36"/>
        <v>203</v>
      </c>
      <c r="M116" s="14">
        <f t="shared" si="37"/>
        <v>4.6000000000000005</v>
      </c>
      <c r="N116" s="8">
        <f t="shared" si="38"/>
        <v>23.325</v>
      </c>
      <c r="O116" s="8">
        <f t="shared" si="39"/>
        <v>0</v>
      </c>
      <c r="P116" s="8">
        <f t="shared" si="40"/>
        <v>0</v>
      </c>
      <c r="Q116" s="15">
        <f t="shared" si="41"/>
        <v>23.325</v>
      </c>
      <c r="R116" s="8">
        <f t="shared" si="42"/>
        <v>9.2</v>
      </c>
      <c r="S116" s="8">
        <f t="shared" si="43"/>
        <v>0</v>
      </c>
      <c r="T116" s="8">
        <f t="shared" si="44"/>
        <v>0</v>
      </c>
      <c r="U116" s="8">
        <f t="shared" si="45"/>
        <v>0</v>
      </c>
      <c r="V116" s="16">
        <f t="shared" si="46"/>
        <v>9.2</v>
      </c>
      <c r="W116" s="17">
        <f t="shared" si="47"/>
        <v>37</v>
      </c>
      <c r="X116" s="71" t="s">
        <v>253</v>
      </c>
      <c r="Y116" s="18">
        <v>140</v>
      </c>
    </row>
    <row r="117" spans="1:25" ht="28.5">
      <c r="A117" s="160">
        <v>7</v>
      </c>
      <c r="B117" s="156">
        <v>143</v>
      </c>
      <c r="C117" s="118" t="s">
        <v>188</v>
      </c>
      <c r="D117" s="57" t="s">
        <v>153</v>
      </c>
      <c r="E117" s="44" t="s">
        <v>177</v>
      </c>
      <c r="F117" s="6">
        <v>1982</v>
      </c>
      <c r="G117" s="10">
        <v>510</v>
      </c>
      <c r="H117" s="11">
        <v>1020</v>
      </c>
      <c r="I117" s="11">
        <v>1020</v>
      </c>
      <c r="J117" s="12">
        <v>8.25</v>
      </c>
      <c r="K117" s="12">
        <v>8.25</v>
      </c>
      <c r="L117" s="13">
        <f t="shared" si="36"/>
        <v>124</v>
      </c>
      <c r="M117" s="14">
        <f t="shared" si="37"/>
        <v>-11.200000000000001</v>
      </c>
      <c r="N117" s="8">
        <f t="shared" si="38"/>
        <v>25</v>
      </c>
      <c r="O117" s="8">
        <f t="shared" si="39"/>
        <v>0.7000000000000001</v>
      </c>
      <c r="P117" s="8">
        <f t="shared" si="40"/>
        <v>0</v>
      </c>
      <c r="Q117" s="15">
        <f t="shared" si="41"/>
        <v>25.7</v>
      </c>
      <c r="R117" s="8">
        <f t="shared" si="42"/>
        <v>10</v>
      </c>
      <c r="S117" s="8">
        <f t="shared" si="43"/>
        <v>9.75</v>
      </c>
      <c r="T117" s="8">
        <f t="shared" si="44"/>
        <v>0</v>
      </c>
      <c r="U117" s="8">
        <f t="shared" si="45"/>
        <v>0</v>
      </c>
      <c r="V117" s="16">
        <f t="shared" si="46"/>
        <v>19.75</v>
      </c>
      <c r="W117" s="17">
        <f t="shared" si="47"/>
        <v>34</v>
      </c>
      <c r="X117" s="71" t="s">
        <v>254</v>
      </c>
      <c r="Y117" s="18">
        <v>143</v>
      </c>
    </row>
    <row r="118" spans="1:25" ht="28.5">
      <c r="A118" s="160">
        <v>7</v>
      </c>
      <c r="B118" s="156">
        <v>144</v>
      </c>
      <c r="C118" s="115" t="s">
        <v>157</v>
      </c>
      <c r="D118" s="45" t="s">
        <v>88</v>
      </c>
      <c r="E118" s="44"/>
      <c r="F118" s="6">
        <v>919</v>
      </c>
      <c r="G118" s="10">
        <v>378</v>
      </c>
      <c r="H118" s="11">
        <v>756</v>
      </c>
      <c r="I118" s="11">
        <v>756</v>
      </c>
      <c r="J118" s="12">
        <v>3.3</v>
      </c>
      <c r="K118" s="12">
        <v>3.3</v>
      </c>
      <c r="L118" s="13">
        <f t="shared" si="36"/>
        <v>229</v>
      </c>
      <c r="M118" s="14">
        <f t="shared" si="37"/>
        <v>9.8</v>
      </c>
      <c r="N118" s="8">
        <f t="shared" si="38"/>
        <v>18.875</v>
      </c>
      <c r="O118" s="8">
        <f t="shared" si="39"/>
        <v>0</v>
      </c>
      <c r="P118" s="8">
        <f t="shared" si="40"/>
        <v>0</v>
      </c>
      <c r="Q118" s="15">
        <f t="shared" si="41"/>
        <v>18.875</v>
      </c>
      <c r="R118" s="8">
        <f t="shared" si="42"/>
        <v>0</v>
      </c>
      <c r="S118" s="8">
        <f t="shared" si="43"/>
        <v>0</v>
      </c>
      <c r="T118" s="8">
        <f t="shared" si="44"/>
        <v>0</v>
      </c>
      <c r="U118" s="8">
        <f t="shared" si="45"/>
        <v>0</v>
      </c>
      <c r="V118" s="16">
        <f t="shared" si="46"/>
        <v>0</v>
      </c>
      <c r="W118" s="17">
        <f t="shared" si="47"/>
        <v>29</v>
      </c>
      <c r="X118" s="71" t="s">
        <v>163</v>
      </c>
      <c r="Y118" s="18">
        <v>144</v>
      </c>
    </row>
    <row r="119" spans="1:25" ht="28.5">
      <c r="A119" s="160">
        <v>7</v>
      </c>
      <c r="B119" s="156">
        <v>145</v>
      </c>
      <c r="C119" s="115" t="s">
        <v>85</v>
      </c>
      <c r="D119" s="45" t="s">
        <v>120</v>
      </c>
      <c r="E119" s="44"/>
      <c r="F119" s="6">
        <v>863</v>
      </c>
      <c r="G119" s="10">
        <v>423</v>
      </c>
      <c r="H119" s="11">
        <v>846</v>
      </c>
      <c r="I119" s="11">
        <v>846</v>
      </c>
      <c r="J119" s="12">
        <v>5.27</v>
      </c>
      <c r="K119" s="12">
        <v>5.27</v>
      </c>
      <c r="L119" s="13">
        <f t="shared" si="36"/>
        <v>161</v>
      </c>
      <c r="M119" s="14">
        <f t="shared" si="37"/>
        <v>-3.8000000000000003</v>
      </c>
      <c r="N119" s="8">
        <f t="shared" si="38"/>
        <v>21.125</v>
      </c>
      <c r="O119" s="8">
        <f t="shared" si="39"/>
        <v>0</v>
      </c>
      <c r="P119" s="8">
        <f t="shared" si="40"/>
        <v>0</v>
      </c>
      <c r="Q119" s="15">
        <f t="shared" si="41"/>
        <v>21.125</v>
      </c>
      <c r="R119" s="8">
        <f t="shared" si="42"/>
        <v>10</v>
      </c>
      <c r="S119" s="8">
        <f t="shared" si="43"/>
        <v>0.8099999999999987</v>
      </c>
      <c r="T119" s="8">
        <f t="shared" si="44"/>
        <v>0</v>
      </c>
      <c r="U119" s="8">
        <f t="shared" si="45"/>
        <v>0</v>
      </c>
      <c r="V119" s="16">
        <f t="shared" si="46"/>
        <v>10.809999999999999</v>
      </c>
      <c r="W119" s="17">
        <f t="shared" si="47"/>
        <v>28</v>
      </c>
      <c r="X119" s="71" t="s">
        <v>97</v>
      </c>
      <c r="Y119" s="18">
        <v>145</v>
      </c>
    </row>
    <row r="120" spans="1:25" ht="28.5">
      <c r="A120" s="160">
        <v>7</v>
      </c>
      <c r="B120" s="156">
        <v>146</v>
      </c>
      <c r="C120" s="118" t="s">
        <v>101</v>
      </c>
      <c r="D120" s="45" t="s">
        <v>265</v>
      </c>
      <c r="E120" s="44" t="s">
        <v>136</v>
      </c>
      <c r="F120" s="6">
        <v>883</v>
      </c>
      <c r="G120" s="10">
        <v>383</v>
      </c>
      <c r="H120" s="11">
        <v>766</v>
      </c>
      <c r="I120" s="11">
        <v>766</v>
      </c>
      <c r="J120" s="12">
        <v>4.9</v>
      </c>
      <c r="K120" s="12">
        <v>4.9</v>
      </c>
      <c r="L120" s="13">
        <f t="shared" si="36"/>
        <v>156</v>
      </c>
      <c r="M120" s="14">
        <f t="shared" si="37"/>
        <v>-4.800000000000001</v>
      </c>
      <c r="N120" s="8">
        <f t="shared" si="38"/>
        <v>19.125</v>
      </c>
      <c r="O120" s="8">
        <f t="shared" si="39"/>
        <v>0</v>
      </c>
      <c r="P120" s="8">
        <f t="shared" si="40"/>
        <v>0</v>
      </c>
      <c r="Q120" s="15">
        <f t="shared" si="41"/>
        <v>19.125</v>
      </c>
      <c r="R120" s="8">
        <f t="shared" si="42"/>
        <v>9.8</v>
      </c>
      <c r="S120" s="8">
        <f t="shared" si="43"/>
        <v>0</v>
      </c>
      <c r="T120" s="8">
        <f t="shared" si="44"/>
        <v>0</v>
      </c>
      <c r="U120" s="8">
        <f t="shared" si="45"/>
        <v>0</v>
      </c>
      <c r="V120" s="16">
        <f t="shared" si="46"/>
        <v>9.8</v>
      </c>
      <c r="W120" s="17">
        <f t="shared" si="47"/>
        <v>24</v>
      </c>
      <c r="X120" s="71" t="s">
        <v>165</v>
      </c>
      <c r="Y120" s="18">
        <v>146</v>
      </c>
    </row>
    <row r="121" spans="1:25" ht="28.5">
      <c r="A121" s="160">
        <v>7</v>
      </c>
      <c r="B121" s="156">
        <v>147</v>
      </c>
      <c r="C121" s="118" t="s">
        <v>158</v>
      </c>
      <c r="D121" s="45" t="s">
        <v>265</v>
      </c>
      <c r="E121" s="44" t="s">
        <v>178</v>
      </c>
      <c r="F121" s="6">
        <v>1560</v>
      </c>
      <c r="G121" s="10">
        <v>410</v>
      </c>
      <c r="H121" s="11">
        <v>820</v>
      </c>
      <c r="I121" s="11">
        <v>820</v>
      </c>
      <c r="J121" s="12">
        <v>6.85</v>
      </c>
      <c r="K121" s="12">
        <v>6.85</v>
      </c>
      <c r="L121" s="13">
        <f t="shared" si="36"/>
        <v>120</v>
      </c>
      <c r="M121" s="14">
        <f t="shared" si="37"/>
        <v>-12</v>
      </c>
      <c r="N121" s="8">
        <f t="shared" si="38"/>
        <v>20.474999999999998</v>
      </c>
      <c r="O121" s="8">
        <f t="shared" si="39"/>
        <v>0</v>
      </c>
      <c r="P121" s="8">
        <f t="shared" si="40"/>
        <v>0</v>
      </c>
      <c r="Q121" s="15">
        <f t="shared" si="41"/>
        <v>20.474999999999998</v>
      </c>
      <c r="R121" s="8">
        <f t="shared" si="42"/>
        <v>10</v>
      </c>
      <c r="S121" s="8">
        <f t="shared" si="43"/>
        <v>5.549999999999999</v>
      </c>
      <c r="T121" s="8">
        <f t="shared" si="44"/>
        <v>0</v>
      </c>
      <c r="U121" s="8">
        <f t="shared" si="45"/>
        <v>0</v>
      </c>
      <c r="V121" s="16">
        <f t="shared" si="46"/>
        <v>15.549999999999999</v>
      </c>
      <c r="W121" s="17">
        <f t="shared" si="47"/>
        <v>24</v>
      </c>
      <c r="X121" s="71" t="s">
        <v>164</v>
      </c>
      <c r="Y121" s="18">
        <v>147</v>
      </c>
    </row>
    <row r="122" spans="1:25" ht="28.5">
      <c r="A122" s="160">
        <v>7</v>
      </c>
      <c r="B122" s="156">
        <v>148</v>
      </c>
      <c r="C122" s="118" t="s">
        <v>87</v>
      </c>
      <c r="D122" s="45" t="s">
        <v>88</v>
      </c>
      <c r="E122" s="44"/>
      <c r="F122" s="6">
        <v>1057</v>
      </c>
      <c r="G122" s="10">
        <v>377</v>
      </c>
      <c r="H122" s="11">
        <v>754</v>
      </c>
      <c r="I122" s="11">
        <v>754</v>
      </c>
      <c r="J122" s="12">
        <v>6.5</v>
      </c>
      <c r="K122" s="12">
        <v>6.5</v>
      </c>
      <c r="L122" s="13">
        <f t="shared" si="36"/>
        <v>116</v>
      </c>
      <c r="M122" s="14">
        <f t="shared" si="37"/>
        <v>-12.8</v>
      </c>
      <c r="N122" s="8">
        <f t="shared" si="38"/>
        <v>18.825</v>
      </c>
      <c r="O122" s="8">
        <f t="shared" si="39"/>
        <v>0</v>
      </c>
      <c r="P122" s="8">
        <f t="shared" si="40"/>
        <v>0</v>
      </c>
      <c r="Q122" s="15">
        <f t="shared" si="41"/>
        <v>18.825</v>
      </c>
      <c r="R122" s="8">
        <f t="shared" si="42"/>
        <v>10</v>
      </c>
      <c r="S122" s="8">
        <f t="shared" si="43"/>
        <v>4.5</v>
      </c>
      <c r="T122" s="8">
        <f t="shared" si="44"/>
        <v>0</v>
      </c>
      <c r="U122" s="8">
        <f t="shared" si="45"/>
        <v>0</v>
      </c>
      <c r="V122" s="16">
        <f t="shared" si="46"/>
        <v>14.5</v>
      </c>
      <c r="W122" s="17">
        <f t="shared" si="47"/>
        <v>21</v>
      </c>
      <c r="X122" s="72" t="s">
        <v>162</v>
      </c>
      <c r="Y122" s="18">
        <v>148</v>
      </c>
    </row>
    <row r="123" spans="1:25" ht="57">
      <c r="A123" s="160">
        <v>8</v>
      </c>
      <c r="B123" s="156">
        <v>38</v>
      </c>
      <c r="C123" s="124" t="s">
        <v>374</v>
      </c>
      <c r="D123" s="200" t="s">
        <v>166</v>
      </c>
      <c r="E123" s="55" t="s">
        <v>375</v>
      </c>
      <c r="F123" s="6">
        <v>2372</v>
      </c>
      <c r="G123" s="10">
        <v>1058</v>
      </c>
      <c r="H123" s="11">
        <v>2116</v>
      </c>
      <c r="I123" s="11">
        <v>2116</v>
      </c>
      <c r="J123" s="12">
        <v>5.635</v>
      </c>
      <c r="K123" s="12">
        <v>5.635</v>
      </c>
      <c r="L123" s="13">
        <f t="shared" si="36"/>
        <v>376</v>
      </c>
      <c r="M123" s="14">
        <f t="shared" si="37"/>
        <v>39.2</v>
      </c>
      <c r="N123" s="8">
        <f t="shared" si="38"/>
        <v>25</v>
      </c>
      <c r="O123" s="8">
        <f t="shared" si="39"/>
        <v>39.06</v>
      </c>
      <c r="P123" s="8">
        <f t="shared" si="40"/>
        <v>0</v>
      </c>
      <c r="Q123" s="15">
        <f t="shared" si="41"/>
        <v>64.06</v>
      </c>
      <c r="R123" s="8">
        <f t="shared" si="42"/>
        <v>10</v>
      </c>
      <c r="S123" s="8">
        <f t="shared" si="43"/>
        <v>1.9049999999999994</v>
      </c>
      <c r="T123" s="8">
        <f t="shared" si="44"/>
        <v>0</v>
      </c>
      <c r="U123" s="8">
        <f t="shared" si="45"/>
        <v>0</v>
      </c>
      <c r="V123" s="16">
        <f t="shared" si="46"/>
        <v>11.905</v>
      </c>
      <c r="W123" s="17">
        <f t="shared" si="47"/>
        <v>115</v>
      </c>
      <c r="X123" s="71" t="s">
        <v>376</v>
      </c>
      <c r="Y123" s="18">
        <v>38</v>
      </c>
    </row>
    <row r="124" spans="1:25" ht="42.75">
      <c r="A124" s="160">
        <v>8</v>
      </c>
      <c r="B124" s="156">
        <v>54</v>
      </c>
      <c r="C124" s="124" t="s">
        <v>91</v>
      </c>
      <c r="D124" s="200" t="s">
        <v>166</v>
      </c>
      <c r="E124" s="55" t="s">
        <v>124</v>
      </c>
      <c r="F124" s="6">
        <v>2367.5</v>
      </c>
      <c r="G124" s="10">
        <v>1091</v>
      </c>
      <c r="H124" s="11">
        <v>2182</v>
      </c>
      <c r="I124" s="11">
        <v>2182</v>
      </c>
      <c r="J124" s="12">
        <v>10.5</v>
      </c>
      <c r="K124" s="12">
        <v>10.5</v>
      </c>
      <c r="L124" s="13">
        <f t="shared" si="36"/>
        <v>208</v>
      </c>
      <c r="M124" s="14">
        <f t="shared" si="37"/>
        <v>5.6000000000000005</v>
      </c>
      <c r="N124" s="8">
        <f t="shared" si="38"/>
        <v>25</v>
      </c>
      <c r="O124" s="8">
        <f t="shared" si="39"/>
        <v>41.370000000000005</v>
      </c>
      <c r="P124" s="8">
        <f t="shared" si="40"/>
        <v>0</v>
      </c>
      <c r="Q124" s="15">
        <f t="shared" si="41"/>
        <v>66.37</v>
      </c>
      <c r="R124" s="8">
        <f t="shared" si="42"/>
        <v>10</v>
      </c>
      <c r="S124" s="8">
        <f t="shared" si="43"/>
        <v>15</v>
      </c>
      <c r="T124" s="8">
        <f t="shared" si="44"/>
        <v>5</v>
      </c>
      <c r="U124" s="8">
        <f t="shared" si="45"/>
        <v>0</v>
      </c>
      <c r="V124" s="16">
        <f t="shared" si="46"/>
        <v>30</v>
      </c>
      <c r="W124" s="17">
        <f t="shared" si="47"/>
        <v>102</v>
      </c>
      <c r="X124" s="163" t="s">
        <v>104</v>
      </c>
      <c r="Y124" s="18">
        <v>54</v>
      </c>
    </row>
    <row r="125" spans="1:25" ht="57">
      <c r="A125" s="160">
        <v>9</v>
      </c>
      <c r="B125" s="156">
        <v>5</v>
      </c>
      <c r="C125" s="116" t="s">
        <v>24</v>
      </c>
      <c r="D125" s="92" t="s">
        <v>69</v>
      </c>
      <c r="E125" s="44" t="s">
        <v>25</v>
      </c>
      <c r="F125" s="6">
        <v>1878.2</v>
      </c>
      <c r="G125" s="10">
        <v>1530</v>
      </c>
      <c r="H125" s="11">
        <v>3061</v>
      </c>
      <c r="I125" s="11">
        <v>3061</v>
      </c>
      <c r="J125" s="12">
        <v>14.61</v>
      </c>
      <c r="K125" s="12">
        <v>14.61</v>
      </c>
      <c r="L125" s="13">
        <f t="shared" si="36"/>
        <v>210</v>
      </c>
      <c r="M125" s="14">
        <f t="shared" si="37"/>
        <v>6</v>
      </c>
      <c r="N125" s="8">
        <f t="shared" si="38"/>
        <v>25</v>
      </c>
      <c r="O125" s="8">
        <f t="shared" si="39"/>
        <v>45.5</v>
      </c>
      <c r="P125" s="8">
        <f t="shared" si="40"/>
        <v>121.76</v>
      </c>
      <c r="Q125" s="15">
        <f t="shared" si="41"/>
        <v>192.26</v>
      </c>
      <c r="R125" s="8">
        <f t="shared" si="42"/>
        <v>10</v>
      </c>
      <c r="S125" s="8">
        <f t="shared" si="43"/>
        <v>15</v>
      </c>
      <c r="T125" s="8">
        <f t="shared" si="44"/>
        <v>46.099999999999994</v>
      </c>
      <c r="U125" s="8">
        <f t="shared" si="45"/>
        <v>0</v>
      </c>
      <c r="V125" s="16">
        <f t="shared" si="46"/>
        <v>71.1</v>
      </c>
      <c r="W125" s="17">
        <f t="shared" si="47"/>
        <v>269</v>
      </c>
      <c r="X125" s="71" t="s">
        <v>190</v>
      </c>
      <c r="Y125" s="18">
        <v>5</v>
      </c>
    </row>
    <row r="126" spans="1:25" ht="57">
      <c r="A126" s="160">
        <v>9</v>
      </c>
      <c r="B126" s="156">
        <v>16</v>
      </c>
      <c r="C126" s="119" t="s">
        <v>181</v>
      </c>
      <c r="D126" s="91" t="s">
        <v>69</v>
      </c>
      <c r="E126" s="55" t="s">
        <v>182</v>
      </c>
      <c r="F126" s="6">
        <v>979.7</v>
      </c>
      <c r="G126" s="213">
        <v>1303</v>
      </c>
      <c r="H126" s="11">
        <v>2606</v>
      </c>
      <c r="I126" s="11">
        <v>2606</v>
      </c>
      <c r="J126" s="12">
        <v>12.7</v>
      </c>
      <c r="K126" s="12">
        <v>12.7</v>
      </c>
      <c r="L126" s="13">
        <f t="shared" si="36"/>
        <v>205</v>
      </c>
      <c r="M126" s="14">
        <f t="shared" si="37"/>
        <v>5</v>
      </c>
      <c r="N126" s="8">
        <f t="shared" si="38"/>
        <v>25</v>
      </c>
      <c r="O126" s="8">
        <f t="shared" si="39"/>
        <v>45.5</v>
      </c>
      <c r="P126" s="8">
        <f t="shared" si="40"/>
        <v>48.96</v>
      </c>
      <c r="Q126" s="15">
        <f t="shared" si="41"/>
        <v>119.46000000000001</v>
      </c>
      <c r="R126" s="8">
        <f t="shared" si="42"/>
        <v>10</v>
      </c>
      <c r="S126" s="8">
        <f t="shared" si="43"/>
        <v>15</v>
      </c>
      <c r="T126" s="8">
        <f t="shared" si="44"/>
        <v>26.999999999999993</v>
      </c>
      <c r="U126" s="8">
        <f t="shared" si="45"/>
        <v>0</v>
      </c>
      <c r="V126" s="16">
        <f t="shared" si="46"/>
        <v>51.99999999999999</v>
      </c>
      <c r="W126" s="17">
        <f t="shared" si="47"/>
        <v>176</v>
      </c>
      <c r="X126" s="72" t="s">
        <v>111</v>
      </c>
      <c r="Y126" s="18">
        <v>16</v>
      </c>
    </row>
    <row r="127" spans="1:25" ht="71.25">
      <c r="A127" s="160">
        <v>9</v>
      </c>
      <c r="B127" s="156">
        <v>41</v>
      </c>
      <c r="C127" s="181" t="s">
        <v>167</v>
      </c>
      <c r="D127" s="194" t="s">
        <v>69</v>
      </c>
      <c r="E127" s="58" t="s">
        <v>168</v>
      </c>
      <c r="F127" s="66">
        <v>2158</v>
      </c>
      <c r="G127" s="36">
        <v>1143</v>
      </c>
      <c r="H127" s="37">
        <v>2287</v>
      </c>
      <c r="I127" s="37">
        <v>2287</v>
      </c>
      <c r="J127" s="38">
        <v>11</v>
      </c>
      <c r="K127" s="38">
        <v>11</v>
      </c>
      <c r="L127" s="13">
        <f t="shared" si="36"/>
        <v>208</v>
      </c>
      <c r="M127" s="14">
        <f t="shared" si="37"/>
        <v>5.6000000000000005</v>
      </c>
      <c r="N127" s="8">
        <f t="shared" si="38"/>
        <v>25</v>
      </c>
      <c r="O127" s="8">
        <f t="shared" si="39"/>
        <v>45.044999999999995</v>
      </c>
      <c r="P127" s="8">
        <f t="shared" si="40"/>
        <v>0</v>
      </c>
      <c r="Q127" s="15">
        <f t="shared" si="41"/>
        <v>70.04499999999999</v>
      </c>
      <c r="R127" s="8">
        <f t="shared" si="42"/>
        <v>10</v>
      </c>
      <c r="S127" s="8">
        <f t="shared" si="43"/>
        <v>15</v>
      </c>
      <c r="T127" s="8">
        <f t="shared" si="44"/>
        <v>10</v>
      </c>
      <c r="U127" s="8">
        <f t="shared" si="45"/>
        <v>0</v>
      </c>
      <c r="V127" s="16">
        <f t="shared" si="46"/>
        <v>35</v>
      </c>
      <c r="W127" s="17">
        <f t="shared" si="47"/>
        <v>111</v>
      </c>
      <c r="X127" s="71" t="s">
        <v>173</v>
      </c>
      <c r="Y127" s="18">
        <v>41</v>
      </c>
    </row>
    <row r="128" spans="1:25" ht="42.75">
      <c r="A128" s="160">
        <v>9</v>
      </c>
      <c r="B128" s="156">
        <v>48</v>
      </c>
      <c r="C128" s="182" t="s">
        <v>13</v>
      </c>
      <c r="D128" s="194" t="s">
        <v>69</v>
      </c>
      <c r="E128" s="44" t="s">
        <v>15</v>
      </c>
      <c r="F128" s="66">
        <v>2578</v>
      </c>
      <c r="G128" s="10">
        <v>1120</v>
      </c>
      <c r="H128" s="11">
        <v>2240</v>
      </c>
      <c r="I128" s="11">
        <v>2240</v>
      </c>
      <c r="J128" s="12">
        <v>10.695</v>
      </c>
      <c r="K128" s="12">
        <v>10.695</v>
      </c>
      <c r="L128" s="13">
        <f t="shared" si="36"/>
        <v>209</v>
      </c>
      <c r="M128" s="14">
        <f t="shared" si="37"/>
        <v>5.800000000000001</v>
      </c>
      <c r="N128" s="8">
        <f t="shared" si="38"/>
        <v>25</v>
      </c>
      <c r="O128" s="8">
        <f t="shared" si="39"/>
        <v>43.4</v>
      </c>
      <c r="P128" s="8">
        <f t="shared" si="40"/>
        <v>0</v>
      </c>
      <c r="Q128" s="15">
        <f t="shared" si="41"/>
        <v>68.4</v>
      </c>
      <c r="R128" s="8">
        <f t="shared" si="42"/>
        <v>10</v>
      </c>
      <c r="S128" s="8">
        <f t="shared" si="43"/>
        <v>15</v>
      </c>
      <c r="T128" s="8">
        <f t="shared" si="44"/>
        <v>6.950000000000003</v>
      </c>
      <c r="U128" s="8">
        <f t="shared" si="45"/>
        <v>0</v>
      </c>
      <c r="V128" s="16">
        <f t="shared" si="46"/>
        <v>31.950000000000003</v>
      </c>
      <c r="W128" s="17">
        <f t="shared" si="47"/>
        <v>106</v>
      </c>
      <c r="X128" s="162" t="s">
        <v>310</v>
      </c>
      <c r="Y128" s="18">
        <v>48</v>
      </c>
    </row>
    <row r="129" spans="1:25" ht="36" customHeight="1">
      <c r="A129" s="160">
        <v>9</v>
      </c>
      <c r="B129" s="156">
        <v>65</v>
      </c>
      <c r="C129" s="183" t="s">
        <v>192</v>
      </c>
      <c r="D129" s="194" t="s">
        <v>69</v>
      </c>
      <c r="E129" s="55" t="s">
        <v>191</v>
      </c>
      <c r="F129" s="66">
        <v>1208.9</v>
      </c>
      <c r="G129" s="10">
        <v>996</v>
      </c>
      <c r="H129" s="11">
        <v>1993</v>
      </c>
      <c r="I129" s="11">
        <v>1993</v>
      </c>
      <c r="J129" s="12">
        <v>7.9</v>
      </c>
      <c r="K129" s="12">
        <v>7.9</v>
      </c>
      <c r="L129" s="13">
        <f t="shared" si="36"/>
        <v>252</v>
      </c>
      <c r="M129" s="14">
        <f t="shared" si="37"/>
        <v>14.4</v>
      </c>
      <c r="N129" s="8">
        <f t="shared" si="38"/>
        <v>25</v>
      </c>
      <c r="O129" s="8">
        <f t="shared" si="39"/>
        <v>34.754999999999995</v>
      </c>
      <c r="P129" s="8">
        <f t="shared" si="40"/>
        <v>0</v>
      </c>
      <c r="Q129" s="15">
        <f t="shared" si="41"/>
        <v>59.754999999999995</v>
      </c>
      <c r="R129" s="8">
        <f t="shared" si="42"/>
        <v>10</v>
      </c>
      <c r="S129" s="8">
        <f t="shared" si="43"/>
        <v>8.700000000000001</v>
      </c>
      <c r="T129" s="8">
        <f t="shared" si="44"/>
        <v>0</v>
      </c>
      <c r="U129" s="8">
        <f t="shared" si="45"/>
        <v>0</v>
      </c>
      <c r="V129" s="16">
        <f t="shared" si="46"/>
        <v>18.700000000000003</v>
      </c>
      <c r="W129" s="17">
        <f t="shared" si="47"/>
        <v>93</v>
      </c>
      <c r="X129" s="129" t="s">
        <v>250</v>
      </c>
      <c r="Y129" s="18">
        <v>65</v>
      </c>
    </row>
    <row r="130" spans="1:25" ht="35.25" customHeight="1">
      <c r="A130" s="160">
        <v>9</v>
      </c>
      <c r="B130" s="156">
        <v>69</v>
      </c>
      <c r="C130" s="181" t="s">
        <v>24</v>
      </c>
      <c r="D130" s="194" t="s">
        <v>69</v>
      </c>
      <c r="E130" s="58" t="s">
        <v>26</v>
      </c>
      <c r="F130" s="66">
        <v>1878.2</v>
      </c>
      <c r="G130" s="36">
        <v>1004</v>
      </c>
      <c r="H130" s="37">
        <v>2008</v>
      </c>
      <c r="I130" s="37">
        <v>2008</v>
      </c>
      <c r="J130" s="38">
        <v>10.21</v>
      </c>
      <c r="K130" s="38">
        <v>10.21</v>
      </c>
      <c r="L130" s="13">
        <f t="shared" si="36"/>
        <v>197</v>
      </c>
      <c r="M130" s="14">
        <f t="shared" si="37"/>
        <v>3.4000000000000004</v>
      </c>
      <c r="N130" s="8">
        <f t="shared" si="38"/>
        <v>25</v>
      </c>
      <c r="O130" s="8">
        <f t="shared" si="39"/>
        <v>35.28</v>
      </c>
      <c r="P130" s="8">
        <f t="shared" si="40"/>
        <v>0</v>
      </c>
      <c r="Q130" s="15">
        <f t="shared" si="41"/>
        <v>60.28</v>
      </c>
      <c r="R130" s="8">
        <f t="shared" si="42"/>
        <v>10</v>
      </c>
      <c r="S130" s="8">
        <f t="shared" si="43"/>
        <v>15</v>
      </c>
      <c r="T130" s="8">
        <f t="shared" si="44"/>
        <v>2.1000000000000085</v>
      </c>
      <c r="U130" s="8">
        <f t="shared" si="45"/>
        <v>0</v>
      </c>
      <c r="V130" s="16">
        <f t="shared" si="46"/>
        <v>27.10000000000001</v>
      </c>
      <c r="W130" s="17">
        <f t="shared" si="47"/>
        <v>91</v>
      </c>
      <c r="X130" s="218"/>
      <c r="Y130" s="18">
        <v>69</v>
      </c>
    </row>
    <row r="131" spans="1:25" ht="51.75" customHeight="1">
      <c r="A131" s="160">
        <v>9</v>
      </c>
      <c r="B131" s="156">
        <v>78</v>
      </c>
      <c r="C131" s="182" t="s">
        <v>78</v>
      </c>
      <c r="D131" s="194" t="s">
        <v>69</v>
      </c>
      <c r="E131" s="44" t="s">
        <v>14</v>
      </c>
      <c r="F131" s="66">
        <v>2578</v>
      </c>
      <c r="G131" s="10">
        <v>943</v>
      </c>
      <c r="H131" s="11">
        <v>1885</v>
      </c>
      <c r="I131" s="11">
        <v>1885</v>
      </c>
      <c r="J131" s="12">
        <v>10.4</v>
      </c>
      <c r="K131" s="12">
        <v>10.4</v>
      </c>
      <c r="L131" s="13">
        <f t="shared" si="36"/>
        <v>181</v>
      </c>
      <c r="M131" s="14">
        <f t="shared" si="37"/>
        <v>0.2</v>
      </c>
      <c r="N131" s="8">
        <f t="shared" si="38"/>
        <v>25</v>
      </c>
      <c r="O131" s="8">
        <f t="shared" si="39"/>
        <v>30.974999999999998</v>
      </c>
      <c r="P131" s="8">
        <f t="shared" si="40"/>
        <v>0</v>
      </c>
      <c r="Q131" s="15">
        <f t="shared" si="41"/>
        <v>55.974999999999994</v>
      </c>
      <c r="R131" s="8">
        <f t="shared" si="42"/>
        <v>10</v>
      </c>
      <c r="S131" s="8">
        <f t="shared" si="43"/>
        <v>15</v>
      </c>
      <c r="T131" s="8">
        <f t="shared" si="44"/>
        <v>4.0000000000000036</v>
      </c>
      <c r="U131" s="8">
        <f t="shared" si="45"/>
        <v>0</v>
      </c>
      <c r="V131" s="16">
        <f t="shared" si="46"/>
        <v>29.000000000000004</v>
      </c>
      <c r="W131" s="17">
        <f t="shared" si="47"/>
        <v>85</v>
      </c>
      <c r="X131" s="162" t="s">
        <v>27</v>
      </c>
      <c r="Y131" s="18">
        <v>78</v>
      </c>
    </row>
    <row r="132" spans="1:25" ht="51.75" customHeight="1">
      <c r="A132" s="160">
        <v>9</v>
      </c>
      <c r="B132" s="156">
        <v>84</v>
      </c>
      <c r="C132" s="178" t="s">
        <v>319</v>
      </c>
      <c r="D132" s="193" t="s">
        <v>69</v>
      </c>
      <c r="E132" s="55" t="s">
        <v>320</v>
      </c>
      <c r="F132" s="66">
        <v>1162</v>
      </c>
      <c r="G132" s="10">
        <v>912</v>
      </c>
      <c r="H132" s="11">
        <v>1824</v>
      </c>
      <c r="I132" s="11">
        <v>1824</v>
      </c>
      <c r="J132" s="12">
        <v>9.395</v>
      </c>
      <c r="K132" s="12">
        <v>9.395</v>
      </c>
      <c r="L132" s="13">
        <f t="shared" si="36"/>
        <v>194</v>
      </c>
      <c r="M132" s="14">
        <f t="shared" si="37"/>
        <v>2.8000000000000003</v>
      </c>
      <c r="N132" s="8">
        <f t="shared" si="38"/>
        <v>25</v>
      </c>
      <c r="O132" s="8">
        <f t="shared" si="39"/>
        <v>28.84</v>
      </c>
      <c r="P132" s="8">
        <f t="shared" si="40"/>
        <v>0</v>
      </c>
      <c r="Q132" s="15">
        <f t="shared" si="41"/>
        <v>53.84</v>
      </c>
      <c r="R132" s="8">
        <f t="shared" si="42"/>
        <v>10</v>
      </c>
      <c r="S132" s="8">
        <f t="shared" si="43"/>
        <v>13.184999999999999</v>
      </c>
      <c r="T132" s="8">
        <f t="shared" si="44"/>
        <v>0</v>
      </c>
      <c r="U132" s="8">
        <f t="shared" si="45"/>
        <v>0</v>
      </c>
      <c r="V132" s="16">
        <f t="shared" si="46"/>
        <v>23.185</v>
      </c>
      <c r="W132" s="17">
        <f t="shared" si="47"/>
        <v>80</v>
      </c>
      <c r="X132" s="214" t="s">
        <v>199</v>
      </c>
      <c r="Y132" s="18">
        <v>84</v>
      </c>
    </row>
    <row r="133" spans="1:25" ht="51.75" customHeight="1">
      <c r="A133" s="160">
        <v>9</v>
      </c>
      <c r="B133" s="156">
        <v>85</v>
      </c>
      <c r="C133" s="181" t="s">
        <v>35</v>
      </c>
      <c r="D133" s="197" t="s">
        <v>69</v>
      </c>
      <c r="E133" s="58" t="s">
        <v>36</v>
      </c>
      <c r="F133" s="66">
        <v>2039.3</v>
      </c>
      <c r="G133" s="10">
        <v>820</v>
      </c>
      <c r="H133" s="11">
        <v>1639</v>
      </c>
      <c r="I133" s="11">
        <v>1639</v>
      </c>
      <c r="J133" s="12">
        <v>5.8</v>
      </c>
      <c r="K133" s="12">
        <v>5.8</v>
      </c>
      <c r="L133" s="13">
        <f t="shared" si="36"/>
        <v>283</v>
      </c>
      <c r="M133" s="14">
        <f t="shared" si="37"/>
        <v>20.6</v>
      </c>
      <c r="N133" s="8">
        <f t="shared" si="38"/>
        <v>25</v>
      </c>
      <c r="O133" s="8">
        <f t="shared" si="39"/>
        <v>22.365</v>
      </c>
      <c r="P133" s="8">
        <f t="shared" si="40"/>
        <v>0</v>
      </c>
      <c r="Q133" s="15">
        <f t="shared" si="41"/>
        <v>47.364999999999995</v>
      </c>
      <c r="R133" s="8">
        <f t="shared" si="42"/>
        <v>10</v>
      </c>
      <c r="S133" s="8">
        <f t="shared" si="43"/>
        <v>2.3999999999999995</v>
      </c>
      <c r="T133" s="8">
        <f t="shared" si="44"/>
        <v>0</v>
      </c>
      <c r="U133" s="8">
        <f t="shared" si="45"/>
        <v>0</v>
      </c>
      <c r="V133" s="16">
        <f t="shared" si="46"/>
        <v>12.399999999999999</v>
      </c>
      <c r="W133" s="17">
        <f t="shared" si="47"/>
        <v>80</v>
      </c>
      <c r="X133" s="162"/>
      <c r="Y133" s="18">
        <v>85</v>
      </c>
    </row>
    <row r="134" spans="1:25" ht="57">
      <c r="A134" s="160">
        <v>9</v>
      </c>
      <c r="B134" s="156">
        <v>89</v>
      </c>
      <c r="C134" s="181" t="s">
        <v>194</v>
      </c>
      <c r="D134" s="194" t="s">
        <v>69</v>
      </c>
      <c r="E134" s="94" t="s">
        <v>325</v>
      </c>
      <c r="F134" s="66">
        <v>1908</v>
      </c>
      <c r="G134" s="10">
        <v>878</v>
      </c>
      <c r="H134" s="11">
        <v>1756</v>
      </c>
      <c r="I134" s="11">
        <v>1756</v>
      </c>
      <c r="J134" s="12">
        <v>8.255</v>
      </c>
      <c r="K134" s="12">
        <v>8.255</v>
      </c>
      <c r="L134" s="13">
        <f aca="true" t="shared" si="48" ref="L134:L153">ROUND(I134/J134,0)</f>
        <v>213</v>
      </c>
      <c r="M134" s="14">
        <f aca="true" t="shared" si="49" ref="M134:M165">(L134-180)*0.2</f>
        <v>6.6000000000000005</v>
      </c>
      <c r="N134" s="8">
        <f aca="true" t="shared" si="50" ref="N134:N153">IF(H134&gt;=1000,1000/200*5,IF(H134&lt;1000,(H134-1)/200*5))</f>
        <v>25</v>
      </c>
      <c r="O134" s="8">
        <f aca="true" t="shared" si="51" ref="O134:O153">IF(H134&gt;=2300,1300/200*7,IF(H134&lt;=1000,,(H134-1000)/200*7))</f>
        <v>26.459999999999997</v>
      </c>
      <c r="P134" s="8">
        <f aca="true" t="shared" si="52" ref="P134:P153">IF(H134&lt;=2300,,(H134-2300)/100*16)</f>
        <v>0</v>
      </c>
      <c r="Q134" s="15">
        <f aca="true" t="shared" si="53" ref="Q134:Q165">SUM(N134:P134)</f>
        <v>51.459999999999994</v>
      </c>
      <c r="R134" s="8">
        <f aca="true" t="shared" si="54" ref="R134:R153">IF(K134&lt;=3.5,0,IF(K134&lt;=5,K134/1*2,10))</f>
        <v>10</v>
      </c>
      <c r="S134" s="8">
        <f aca="true" t="shared" si="55" ref="S134:S153">IF(K134&lt;=5,0,IF(K134&lt;10,(K134-5)/1*3,15))</f>
        <v>9.765000000000002</v>
      </c>
      <c r="T134" s="8">
        <f aca="true" t="shared" si="56" ref="T134:T153">IF(K134&lt;=10,0,IF(K134&lt;15,(K134-10)/1*10,50))</f>
        <v>0</v>
      </c>
      <c r="U134" s="8">
        <f aca="true" t="shared" si="57" ref="U134:U153">IF(K134&lt;=15,0,(K134-15)/1*12)</f>
        <v>0</v>
      </c>
      <c r="V134" s="16">
        <f aca="true" t="shared" si="58" ref="V134:V165">SUM(R134:U134)</f>
        <v>19.765</v>
      </c>
      <c r="W134" s="17">
        <f aca="true" t="shared" si="59" ref="W134:W165">ROUND(Q134+V134+M134,0)</f>
        <v>78</v>
      </c>
      <c r="X134" s="82" t="s">
        <v>326</v>
      </c>
      <c r="Y134" s="18">
        <v>89</v>
      </c>
    </row>
    <row r="135" spans="1:25" ht="60" customHeight="1">
      <c r="A135" s="160">
        <v>9</v>
      </c>
      <c r="B135" s="156">
        <v>104</v>
      </c>
      <c r="C135" s="178" t="s">
        <v>183</v>
      </c>
      <c r="D135" s="193" t="s">
        <v>69</v>
      </c>
      <c r="E135" s="44" t="s">
        <v>184</v>
      </c>
      <c r="F135" s="66">
        <v>1756.7</v>
      </c>
      <c r="G135" s="10">
        <v>787</v>
      </c>
      <c r="H135" s="11">
        <v>1573</v>
      </c>
      <c r="I135" s="11">
        <v>1573</v>
      </c>
      <c r="J135" s="12">
        <v>6.55</v>
      </c>
      <c r="K135" s="12">
        <v>6.55</v>
      </c>
      <c r="L135" s="13">
        <f t="shared" si="48"/>
        <v>240</v>
      </c>
      <c r="M135" s="14">
        <f t="shared" si="49"/>
        <v>12</v>
      </c>
      <c r="N135" s="8">
        <f t="shared" si="50"/>
        <v>25</v>
      </c>
      <c r="O135" s="8">
        <f t="shared" si="51"/>
        <v>20.055</v>
      </c>
      <c r="P135" s="8">
        <f t="shared" si="52"/>
        <v>0</v>
      </c>
      <c r="Q135" s="15">
        <f t="shared" si="53"/>
        <v>45.055</v>
      </c>
      <c r="R135" s="8">
        <f t="shared" si="54"/>
        <v>10</v>
      </c>
      <c r="S135" s="8">
        <f t="shared" si="55"/>
        <v>4.6499999999999995</v>
      </c>
      <c r="T135" s="8">
        <f t="shared" si="56"/>
        <v>0</v>
      </c>
      <c r="U135" s="8">
        <f t="shared" si="57"/>
        <v>0</v>
      </c>
      <c r="V135" s="16">
        <f t="shared" si="58"/>
        <v>14.649999999999999</v>
      </c>
      <c r="W135" s="17">
        <f t="shared" si="59"/>
        <v>72</v>
      </c>
      <c r="X135" s="82" t="s">
        <v>200</v>
      </c>
      <c r="Y135" s="18">
        <v>104</v>
      </c>
    </row>
    <row r="136" spans="1:25" ht="42.75">
      <c r="A136" s="160">
        <v>9</v>
      </c>
      <c r="B136" s="156">
        <v>115</v>
      </c>
      <c r="C136" s="178" t="s">
        <v>317</v>
      </c>
      <c r="D136" s="193" t="s">
        <v>69</v>
      </c>
      <c r="E136" s="44" t="s">
        <v>318</v>
      </c>
      <c r="F136" s="66">
        <v>1194.4</v>
      </c>
      <c r="G136" s="10">
        <v>582</v>
      </c>
      <c r="H136" s="11">
        <v>1165</v>
      </c>
      <c r="I136" s="11">
        <v>1165</v>
      </c>
      <c r="J136" s="12">
        <v>3.55</v>
      </c>
      <c r="K136" s="12">
        <v>3.55</v>
      </c>
      <c r="L136" s="13">
        <f t="shared" si="48"/>
        <v>328</v>
      </c>
      <c r="M136" s="14">
        <f t="shared" si="49"/>
        <v>29.6</v>
      </c>
      <c r="N136" s="8">
        <f t="shared" si="50"/>
        <v>25</v>
      </c>
      <c r="O136" s="8">
        <f t="shared" si="51"/>
        <v>5.7749999999999995</v>
      </c>
      <c r="P136" s="8">
        <f t="shared" si="52"/>
        <v>0</v>
      </c>
      <c r="Q136" s="15">
        <f t="shared" si="53"/>
        <v>30.775</v>
      </c>
      <c r="R136" s="8">
        <f t="shared" si="54"/>
        <v>7.1</v>
      </c>
      <c r="S136" s="8">
        <f t="shared" si="55"/>
        <v>0</v>
      </c>
      <c r="T136" s="8">
        <f t="shared" si="56"/>
        <v>0</v>
      </c>
      <c r="U136" s="8">
        <f t="shared" si="57"/>
        <v>0</v>
      </c>
      <c r="V136" s="16">
        <f t="shared" si="58"/>
        <v>7.1</v>
      </c>
      <c r="W136" s="17">
        <f t="shared" si="59"/>
        <v>67</v>
      </c>
      <c r="X136" s="215" t="s">
        <v>327</v>
      </c>
      <c r="Y136" s="18">
        <v>115</v>
      </c>
    </row>
    <row r="137" spans="1:25" ht="42.75">
      <c r="A137" s="160">
        <v>10</v>
      </c>
      <c r="B137" s="156">
        <v>71</v>
      </c>
      <c r="C137" s="128" t="s">
        <v>51</v>
      </c>
      <c r="D137" s="98" t="s">
        <v>52</v>
      </c>
      <c r="E137" s="93" t="s">
        <v>53</v>
      </c>
      <c r="F137" s="66">
        <v>2418</v>
      </c>
      <c r="G137" s="10">
        <v>613</v>
      </c>
      <c r="H137" s="11">
        <v>1896</v>
      </c>
      <c r="I137" s="11">
        <v>1896</v>
      </c>
      <c r="J137" s="12">
        <v>10.875</v>
      </c>
      <c r="K137" s="12">
        <v>10.875</v>
      </c>
      <c r="L137" s="13">
        <f t="shared" si="48"/>
        <v>174</v>
      </c>
      <c r="M137" s="14">
        <f t="shared" si="49"/>
        <v>-1.2000000000000002</v>
      </c>
      <c r="N137" s="8">
        <f t="shared" si="50"/>
        <v>25</v>
      </c>
      <c r="O137" s="8">
        <f t="shared" si="51"/>
        <v>31.360000000000003</v>
      </c>
      <c r="P137" s="8">
        <f t="shared" si="52"/>
        <v>0</v>
      </c>
      <c r="Q137" s="15">
        <f t="shared" si="53"/>
        <v>56.36</v>
      </c>
      <c r="R137" s="8">
        <f t="shared" si="54"/>
        <v>10</v>
      </c>
      <c r="S137" s="8">
        <f t="shared" si="55"/>
        <v>15</v>
      </c>
      <c r="T137" s="8">
        <f t="shared" si="56"/>
        <v>8.75</v>
      </c>
      <c r="U137" s="8">
        <f t="shared" si="57"/>
        <v>0</v>
      </c>
      <c r="V137" s="16">
        <f t="shared" si="58"/>
        <v>33.75</v>
      </c>
      <c r="W137" s="17">
        <f t="shared" si="59"/>
        <v>89</v>
      </c>
      <c r="X137" s="82" t="s">
        <v>3</v>
      </c>
      <c r="Y137" s="18">
        <v>71</v>
      </c>
    </row>
    <row r="138" spans="1:25" ht="42.75">
      <c r="A138" s="160">
        <v>10</v>
      </c>
      <c r="B138" s="156">
        <v>73</v>
      </c>
      <c r="C138" s="128" t="s">
        <v>330</v>
      </c>
      <c r="D138" s="98" t="s">
        <v>110</v>
      </c>
      <c r="E138" s="93" t="s">
        <v>331</v>
      </c>
      <c r="F138" s="66">
        <v>2932.2</v>
      </c>
      <c r="G138" s="10">
        <v>1682</v>
      </c>
      <c r="H138" s="11">
        <v>1874</v>
      </c>
      <c r="I138" s="11">
        <v>1874</v>
      </c>
      <c r="J138" s="12">
        <v>7.3</v>
      </c>
      <c r="K138" s="12">
        <v>7.3</v>
      </c>
      <c r="L138" s="13">
        <f t="shared" si="48"/>
        <v>257</v>
      </c>
      <c r="M138" s="14">
        <f t="shared" si="49"/>
        <v>15.4</v>
      </c>
      <c r="N138" s="8">
        <f t="shared" si="50"/>
        <v>25</v>
      </c>
      <c r="O138" s="8">
        <f t="shared" si="51"/>
        <v>30.59</v>
      </c>
      <c r="P138" s="8">
        <f t="shared" si="52"/>
        <v>0</v>
      </c>
      <c r="Q138" s="15">
        <f t="shared" si="53"/>
        <v>55.59</v>
      </c>
      <c r="R138" s="8">
        <f t="shared" si="54"/>
        <v>10</v>
      </c>
      <c r="S138" s="8">
        <f t="shared" si="55"/>
        <v>6.8999999999999995</v>
      </c>
      <c r="T138" s="8">
        <f t="shared" si="56"/>
        <v>0</v>
      </c>
      <c r="U138" s="8">
        <f t="shared" si="57"/>
        <v>0</v>
      </c>
      <c r="V138" s="16">
        <f t="shared" si="58"/>
        <v>16.9</v>
      </c>
      <c r="W138" s="17">
        <f t="shared" si="59"/>
        <v>88</v>
      </c>
      <c r="X138" s="216"/>
      <c r="Y138" s="18">
        <v>73</v>
      </c>
    </row>
    <row r="139" spans="1:25" ht="42.75">
      <c r="A139" s="160">
        <v>10</v>
      </c>
      <c r="B139" s="156">
        <v>75</v>
      </c>
      <c r="C139" s="128" t="s">
        <v>328</v>
      </c>
      <c r="D139" s="98" t="s">
        <v>110</v>
      </c>
      <c r="E139" s="93" t="s">
        <v>329</v>
      </c>
      <c r="F139" s="66">
        <v>2903</v>
      </c>
      <c r="G139" s="10">
        <v>774</v>
      </c>
      <c r="H139" s="11">
        <v>1578</v>
      </c>
      <c r="I139" s="11">
        <v>1578</v>
      </c>
      <c r="J139" s="12">
        <v>12.7</v>
      </c>
      <c r="K139" s="12">
        <v>12.7</v>
      </c>
      <c r="L139" s="13">
        <f t="shared" si="48"/>
        <v>124</v>
      </c>
      <c r="M139" s="14">
        <f t="shared" si="49"/>
        <v>-11.200000000000001</v>
      </c>
      <c r="N139" s="8">
        <f t="shared" si="50"/>
        <v>25</v>
      </c>
      <c r="O139" s="8">
        <f t="shared" si="51"/>
        <v>20.23</v>
      </c>
      <c r="P139" s="8">
        <f t="shared" si="52"/>
        <v>0</v>
      </c>
      <c r="Q139" s="15">
        <f t="shared" si="53"/>
        <v>45.230000000000004</v>
      </c>
      <c r="R139" s="8">
        <f t="shared" si="54"/>
        <v>10</v>
      </c>
      <c r="S139" s="8">
        <f t="shared" si="55"/>
        <v>15</v>
      </c>
      <c r="T139" s="8">
        <f t="shared" si="56"/>
        <v>26.999999999999993</v>
      </c>
      <c r="U139" s="8">
        <f t="shared" si="57"/>
        <v>0</v>
      </c>
      <c r="V139" s="16">
        <f t="shared" si="58"/>
        <v>51.99999999999999</v>
      </c>
      <c r="W139" s="17">
        <f t="shared" si="59"/>
        <v>86</v>
      </c>
      <c r="X139" s="217"/>
      <c r="Y139" s="18">
        <v>75</v>
      </c>
    </row>
    <row r="140" spans="1:25" ht="57">
      <c r="A140" s="160">
        <v>10</v>
      </c>
      <c r="B140" s="156">
        <v>90</v>
      </c>
      <c r="C140" s="128" t="s">
        <v>304</v>
      </c>
      <c r="D140" s="98" t="s">
        <v>110</v>
      </c>
      <c r="E140" s="93" t="s">
        <v>170</v>
      </c>
      <c r="F140" s="3">
        <v>2932</v>
      </c>
      <c r="G140" s="10">
        <v>1583</v>
      </c>
      <c r="H140" s="11">
        <v>1796</v>
      </c>
      <c r="I140" s="11">
        <v>1796</v>
      </c>
      <c r="J140" s="12">
        <v>9.375</v>
      </c>
      <c r="K140" s="12">
        <v>9.375</v>
      </c>
      <c r="L140" s="13">
        <f t="shared" si="48"/>
        <v>192</v>
      </c>
      <c r="M140" s="14">
        <f t="shared" si="49"/>
        <v>2.4000000000000004</v>
      </c>
      <c r="N140" s="8">
        <f t="shared" si="50"/>
        <v>25</v>
      </c>
      <c r="O140" s="8">
        <f t="shared" si="51"/>
        <v>27.86</v>
      </c>
      <c r="P140" s="8">
        <f t="shared" si="52"/>
        <v>0</v>
      </c>
      <c r="Q140" s="15">
        <f t="shared" si="53"/>
        <v>52.86</v>
      </c>
      <c r="R140" s="8">
        <f t="shared" si="54"/>
        <v>10</v>
      </c>
      <c r="S140" s="8">
        <f t="shared" si="55"/>
        <v>13.125</v>
      </c>
      <c r="T140" s="8">
        <f t="shared" si="56"/>
        <v>0</v>
      </c>
      <c r="U140" s="8">
        <f t="shared" si="57"/>
        <v>0</v>
      </c>
      <c r="V140" s="16">
        <f t="shared" si="58"/>
        <v>23.125</v>
      </c>
      <c r="W140" s="17">
        <f t="shared" si="59"/>
        <v>78</v>
      </c>
      <c r="X140" s="217" t="s">
        <v>4</v>
      </c>
      <c r="Y140" s="18">
        <v>90</v>
      </c>
    </row>
    <row r="141" spans="1:25" ht="42.75">
      <c r="A141" s="160">
        <v>10</v>
      </c>
      <c r="B141" s="156">
        <v>100</v>
      </c>
      <c r="C141" s="180" t="s">
        <v>171</v>
      </c>
      <c r="D141" s="98" t="s">
        <v>110</v>
      </c>
      <c r="E141" s="204" t="s">
        <v>172</v>
      </c>
      <c r="F141" s="66">
        <v>2932</v>
      </c>
      <c r="G141" s="10">
        <v>442</v>
      </c>
      <c r="H141" s="11">
        <v>1584</v>
      </c>
      <c r="I141" s="11">
        <v>1584</v>
      </c>
      <c r="J141" s="12">
        <v>11.02</v>
      </c>
      <c r="K141" s="12">
        <v>11.02</v>
      </c>
      <c r="L141" s="13">
        <f t="shared" si="48"/>
        <v>144</v>
      </c>
      <c r="M141" s="14">
        <f t="shared" si="49"/>
        <v>-7.2</v>
      </c>
      <c r="N141" s="8">
        <f t="shared" si="50"/>
        <v>25</v>
      </c>
      <c r="O141" s="8">
        <f t="shared" si="51"/>
        <v>20.439999999999998</v>
      </c>
      <c r="P141" s="8">
        <f t="shared" si="52"/>
        <v>0</v>
      </c>
      <c r="Q141" s="15">
        <f t="shared" si="53"/>
        <v>45.44</v>
      </c>
      <c r="R141" s="8">
        <f t="shared" si="54"/>
        <v>10</v>
      </c>
      <c r="S141" s="8">
        <f t="shared" si="55"/>
        <v>15</v>
      </c>
      <c r="T141" s="8">
        <f t="shared" si="56"/>
        <v>10.199999999999996</v>
      </c>
      <c r="U141" s="8">
        <f t="shared" si="57"/>
        <v>0</v>
      </c>
      <c r="V141" s="16">
        <f t="shared" si="58"/>
        <v>35.199999999999996</v>
      </c>
      <c r="W141" s="17">
        <f t="shared" si="59"/>
        <v>73</v>
      </c>
      <c r="X141" s="217" t="s">
        <v>5</v>
      </c>
      <c r="Y141" s="18">
        <v>100</v>
      </c>
    </row>
    <row r="142" spans="1:25" ht="42.75">
      <c r="A142" s="160">
        <v>10</v>
      </c>
      <c r="B142" s="156">
        <v>109</v>
      </c>
      <c r="C142" s="180" t="s">
        <v>332</v>
      </c>
      <c r="D142" s="85" t="s">
        <v>110</v>
      </c>
      <c r="E142" s="203" t="s">
        <v>333</v>
      </c>
      <c r="F142" s="66">
        <v>2903</v>
      </c>
      <c r="G142" s="10">
        <v>80</v>
      </c>
      <c r="H142" s="11">
        <v>1620</v>
      </c>
      <c r="I142" s="11">
        <v>1620</v>
      </c>
      <c r="J142" s="12">
        <v>8.625</v>
      </c>
      <c r="K142" s="12">
        <v>8.625</v>
      </c>
      <c r="L142" s="13">
        <f t="shared" si="48"/>
        <v>188</v>
      </c>
      <c r="M142" s="14">
        <f t="shared" si="49"/>
        <v>1.6</v>
      </c>
      <c r="N142" s="8">
        <f t="shared" si="50"/>
        <v>25</v>
      </c>
      <c r="O142" s="8">
        <f t="shared" si="51"/>
        <v>21.7</v>
      </c>
      <c r="P142" s="8">
        <f t="shared" si="52"/>
        <v>0</v>
      </c>
      <c r="Q142" s="15">
        <f t="shared" si="53"/>
        <v>46.7</v>
      </c>
      <c r="R142" s="8">
        <f t="shared" si="54"/>
        <v>10</v>
      </c>
      <c r="S142" s="8">
        <f t="shared" si="55"/>
        <v>10.875</v>
      </c>
      <c r="T142" s="8">
        <f t="shared" si="56"/>
        <v>0</v>
      </c>
      <c r="U142" s="8">
        <f t="shared" si="57"/>
        <v>0</v>
      </c>
      <c r="V142" s="16">
        <f t="shared" si="58"/>
        <v>20.875</v>
      </c>
      <c r="W142" s="17">
        <f t="shared" si="59"/>
        <v>69</v>
      </c>
      <c r="X142" s="72"/>
      <c r="Y142" s="18">
        <v>109</v>
      </c>
    </row>
    <row r="143" spans="1:25" ht="42.75">
      <c r="A143" s="160">
        <v>10</v>
      </c>
      <c r="B143" s="156">
        <v>118</v>
      </c>
      <c r="C143" s="180" t="s">
        <v>334</v>
      </c>
      <c r="D143" s="85" t="s">
        <v>110</v>
      </c>
      <c r="E143" s="204" t="s">
        <v>335</v>
      </c>
      <c r="F143" s="66">
        <v>2630</v>
      </c>
      <c r="G143" s="10">
        <v>1330</v>
      </c>
      <c r="H143" s="11">
        <v>1512</v>
      </c>
      <c r="I143" s="11">
        <v>1512</v>
      </c>
      <c r="J143" s="12">
        <v>8.51</v>
      </c>
      <c r="K143" s="12">
        <v>8.51</v>
      </c>
      <c r="L143" s="13">
        <f t="shared" si="48"/>
        <v>178</v>
      </c>
      <c r="M143" s="14">
        <f t="shared" si="49"/>
        <v>-0.4</v>
      </c>
      <c r="N143" s="8">
        <f t="shared" si="50"/>
        <v>25</v>
      </c>
      <c r="O143" s="8">
        <f t="shared" si="51"/>
        <v>17.92</v>
      </c>
      <c r="P143" s="8">
        <f t="shared" si="52"/>
        <v>0</v>
      </c>
      <c r="Q143" s="15">
        <f t="shared" si="53"/>
        <v>42.92</v>
      </c>
      <c r="R143" s="8">
        <f t="shared" si="54"/>
        <v>10</v>
      </c>
      <c r="S143" s="8">
        <f t="shared" si="55"/>
        <v>10.53</v>
      </c>
      <c r="T143" s="8">
        <f t="shared" si="56"/>
        <v>0</v>
      </c>
      <c r="U143" s="8">
        <f t="shared" si="57"/>
        <v>0</v>
      </c>
      <c r="V143" s="16">
        <f t="shared" si="58"/>
        <v>20.53</v>
      </c>
      <c r="W143" s="17">
        <f t="shared" si="59"/>
        <v>63</v>
      </c>
      <c r="X143" s="72"/>
      <c r="Y143" s="18">
        <v>118</v>
      </c>
    </row>
    <row r="144" spans="1:25" ht="42.75">
      <c r="A144" s="160">
        <v>10</v>
      </c>
      <c r="B144" s="156">
        <v>127</v>
      </c>
      <c r="C144" s="128" t="s">
        <v>336</v>
      </c>
      <c r="D144" s="85" t="s">
        <v>110</v>
      </c>
      <c r="E144" s="152" t="s">
        <v>337</v>
      </c>
      <c r="F144" s="66">
        <v>3070</v>
      </c>
      <c r="G144" s="10">
        <v>939</v>
      </c>
      <c r="H144" s="11">
        <v>1338</v>
      </c>
      <c r="I144" s="11">
        <v>1338</v>
      </c>
      <c r="J144" s="12">
        <v>6.385</v>
      </c>
      <c r="K144" s="12">
        <v>6.385</v>
      </c>
      <c r="L144" s="13">
        <f t="shared" si="48"/>
        <v>210</v>
      </c>
      <c r="M144" s="14">
        <f t="shared" si="49"/>
        <v>6</v>
      </c>
      <c r="N144" s="8">
        <f t="shared" si="50"/>
        <v>25</v>
      </c>
      <c r="O144" s="8">
        <f t="shared" si="51"/>
        <v>11.83</v>
      </c>
      <c r="P144" s="8">
        <f t="shared" si="52"/>
        <v>0</v>
      </c>
      <c r="Q144" s="15">
        <f t="shared" si="53"/>
        <v>36.83</v>
      </c>
      <c r="R144" s="8">
        <f t="shared" si="54"/>
        <v>10</v>
      </c>
      <c r="S144" s="8">
        <f t="shared" si="55"/>
        <v>4.154999999999999</v>
      </c>
      <c r="T144" s="8">
        <f t="shared" si="56"/>
        <v>0</v>
      </c>
      <c r="U144" s="8">
        <f t="shared" si="57"/>
        <v>0</v>
      </c>
      <c r="V144" s="16">
        <f t="shared" si="58"/>
        <v>14.155</v>
      </c>
      <c r="W144" s="17">
        <f t="shared" si="59"/>
        <v>57</v>
      </c>
      <c r="X144" s="72" t="s">
        <v>364</v>
      </c>
      <c r="Y144" s="18">
        <v>127</v>
      </c>
    </row>
    <row r="145" spans="1:25" ht="71.25">
      <c r="A145" s="160">
        <v>11</v>
      </c>
      <c r="B145" s="156">
        <v>23</v>
      </c>
      <c r="C145" s="186" t="s">
        <v>324</v>
      </c>
      <c r="D145" s="86" t="s">
        <v>305</v>
      </c>
      <c r="E145" s="87" t="s">
        <v>323</v>
      </c>
      <c r="F145" s="66">
        <v>875</v>
      </c>
      <c r="G145" s="10">
        <v>1256</v>
      </c>
      <c r="H145" s="11">
        <v>2512</v>
      </c>
      <c r="I145" s="11">
        <v>2512</v>
      </c>
      <c r="J145" s="12">
        <v>9.21</v>
      </c>
      <c r="K145" s="12">
        <v>9.21</v>
      </c>
      <c r="L145" s="13">
        <f t="shared" si="48"/>
        <v>273</v>
      </c>
      <c r="M145" s="14">
        <f t="shared" si="49"/>
        <v>18.6</v>
      </c>
      <c r="N145" s="8">
        <f t="shared" si="50"/>
        <v>25</v>
      </c>
      <c r="O145" s="8">
        <f t="shared" si="51"/>
        <v>45.5</v>
      </c>
      <c r="P145" s="8">
        <f t="shared" si="52"/>
        <v>33.92</v>
      </c>
      <c r="Q145" s="15">
        <f t="shared" si="53"/>
        <v>104.42</v>
      </c>
      <c r="R145" s="8">
        <f t="shared" si="54"/>
        <v>10</v>
      </c>
      <c r="S145" s="8">
        <f t="shared" si="55"/>
        <v>12.630000000000003</v>
      </c>
      <c r="T145" s="8">
        <f t="shared" si="56"/>
        <v>0</v>
      </c>
      <c r="U145" s="8">
        <f t="shared" si="57"/>
        <v>0</v>
      </c>
      <c r="V145" s="16">
        <f t="shared" si="58"/>
        <v>22.630000000000003</v>
      </c>
      <c r="W145" s="17">
        <f t="shared" si="59"/>
        <v>146</v>
      </c>
      <c r="X145" s="71" t="s">
        <v>272</v>
      </c>
      <c r="Y145" s="18">
        <v>23</v>
      </c>
    </row>
    <row r="146" spans="1:26" ht="42.75">
      <c r="A146" s="160">
        <v>11</v>
      </c>
      <c r="B146" s="156">
        <v>47</v>
      </c>
      <c r="C146" s="186" t="s">
        <v>258</v>
      </c>
      <c r="D146" s="86" t="s">
        <v>305</v>
      </c>
      <c r="E146" s="53" t="s">
        <v>259</v>
      </c>
      <c r="F146" s="66">
        <v>710</v>
      </c>
      <c r="G146" s="36">
        <v>1006</v>
      </c>
      <c r="H146" s="37">
        <v>2012</v>
      </c>
      <c r="I146" s="37">
        <v>2012</v>
      </c>
      <c r="J146" s="38">
        <v>12.5</v>
      </c>
      <c r="K146" s="38">
        <v>12.5</v>
      </c>
      <c r="L146" s="13">
        <f t="shared" si="48"/>
        <v>161</v>
      </c>
      <c r="M146" s="14">
        <f t="shared" si="49"/>
        <v>-3.8000000000000003</v>
      </c>
      <c r="N146" s="8">
        <f t="shared" si="50"/>
        <v>25</v>
      </c>
      <c r="O146" s="8">
        <f t="shared" si="51"/>
        <v>35.419999999999995</v>
      </c>
      <c r="P146" s="8">
        <f t="shared" si="52"/>
        <v>0</v>
      </c>
      <c r="Q146" s="15">
        <f t="shared" si="53"/>
        <v>60.419999999999995</v>
      </c>
      <c r="R146" s="8">
        <f t="shared" si="54"/>
        <v>10</v>
      </c>
      <c r="S146" s="8">
        <f t="shared" si="55"/>
        <v>15</v>
      </c>
      <c r="T146" s="8">
        <f t="shared" si="56"/>
        <v>25</v>
      </c>
      <c r="U146" s="8">
        <f t="shared" si="57"/>
        <v>0</v>
      </c>
      <c r="V146" s="16">
        <f t="shared" si="58"/>
        <v>50</v>
      </c>
      <c r="W146" s="17">
        <f t="shared" si="59"/>
        <v>107</v>
      </c>
      <c r="X146" s="133"/>
      <c r="Y146" s="18">
        <v>47</v>
      </c>
      <c r="Z146" s="35"/>
    </row>
    <row r="147" spans="1:26" ht="71.25">
      <c r="A147" s="160">
        <v>11</v>
      </c>
      <c r="B147" s="156">
        <v>113</v>
      </c>
      <c r="C147" s="177" t="s">
        <v>309</v>
      </c>
      <c r="D147" s="191" t="s">
        <v>305</v>
      </c>
      <c r="E147" s="56" t="s">
        <v>322</v>
      </c>
      <c r="F147" s="66">
        <v>875</v>
      </c>
      <c r="G147" s="10">
        <v>812</v>
      </c>
      <c r="H147" s="11">
        <v>1624</v>
      </c>
      <c r="I147" s="11">
        <v>1624</v>
      </c>
      <c r="J147" s="12">
        <v>9.475</v>
      </c>
      <c r="K147" s="12">
        <v>9.475</v>
      </c>
      <c r="L147" s="13">
        <f t="shared" si="48"/>
        <v>171</v>
      </c>
      <c r="M147" s="14">
        <f t="shared" si="49"/>
        <v>-1.8</v>
      </c>
      <c r="N147" s="8">
        <f t="shared" si="50"/>
        <v>25</v>
      </c>
      <c r="O147" s="8">
        <f t="shared" si="51"/>
        <v>21.84</v>
      </c>
      <c r="P147" s="8">
        <f t="shared" si="52"/>
        <v>0</v>
      </c>
      <c r="Q147" s="15">
        <f t="shared" si="53"/>
        <v>46.84</v>
      </c>
      <c r="R147" s="8">
        <f t="shared" si="54"/>
        <v>10</v>
      </c>
      <c r="S147" s="8">
        <f t="shared" si="55"/>
        <v>13.424999999999999</v>
      </c>
      <c r="T147" s="8">
        <f t="shared" si="56"/>
        <v>0</v>
      </c>
      <c r="U147" s="8">
        <f t="shared" si="57"/>
        <v>0</v>
      </c>
      <c r="V147" s="16">
        <f t="shared" si="58"/>
        <v>23.424999999999997</v>
      </c>
      <c r="W147" s="17">
        <f t="shared" si="59"/>
        <v>68</v>
      </c>
      <c r="X147" s="72" t="s">
        <v>189</v>
      </c>
      <c r="Y147" s="18">
        <v>113</v>
      </c>
      <c r="Z147" s="35"/>
    </row>
    <row r="148" spans="1:26" ht="57">
      <c r="A148" s="160">
        <v>11</v>
      </c>
      <c r="B148" s="156">
        <v>116</v>
      </c>
      <c r="C148" s="177" t="s">
        <v>308</v>
      </c>
      <c r="D148" s="191" t="s">
        <v>305</v>
      </c>
      <c r="E148" s="43" t="s">
        <v>306</v>
      </c>
      <c r="F148" s="66">
        <v>875</v>
      </c>
      <c r="G148" s="10">
        <v>721</v>
      </c>
      <c r="H148" s="11">
        <v>1442</v>
      </c>
      <c r="I148" s="11">
        <v>1442</v>
      </c>
      <c r="J148" s="12">
        <v>6</v>
      </c>
      <c r="K148" s="12">
        <v>6</v>
      </c>
      <c r="L148" s="13">
        <f t="shared" si="48"/>
        <v>240</v>
      </c>
      <c r="M148" s="14">
        <f t="shared" si="49"/>
        <v>12</v>
      </c>
      <c r="N148" s="8">
        <f t="shared" si="50"/>
        <v>25</v>
      </c>
      <c r="O148" s="8">
        <f t="shared" si="51"/>
        <v>15.469999999999999</v>
      </c>
      <c r="P148" s="8">
        <f t="shared" si="52"/>
        <v>0</v>
      </c>
      <c r="Q148" s="15">
        <f t="shared" si="53"/>
        <v>40.47</v>
      </c>
      <c r="R148" s="8">
        <f t="shared" si="54"/>
        <v>10</v>
      </c>
      <c r="S148" s="8">
        <f t="shared" si="55"/>
        <v>3</v>
      </c>
      <c r="T148" s="8">
        <f t="shared" si="56"/>
        <v>0</v>
      </c>
      <c r="U148" s="8">
        <f t="shared" si="57"/>
        <v>0</v>
      </c>
      <c r="V148" s="16">
        <f t="shared" si="58"/>
        <v>13</v>
      </c>
      <c r="W148" s="17">
        <f t="shared" si="59"/>
        <v>65</v>
      </c>
      <c r="X148" s="72" t="s">
        <v>307</v>
      </c>
      <c r="Y148" s="18">
        <v>116</v>
      </c>
      <c r="Z148" s="35"/>
    </row>
    <row r="149" spans="1:26" ht="57">
      <c r="A149" s="160">
        <v>12</v>
      </c>
      <c r="B149" s="156">
        <v>2</v>
      </c>
      <c r="C149" s="176" t="s">
        <v>349</v>
      </c>
      <c r="D149" s="88" t="s">
        <v>288</v>
      </c>
      <c r="E149" s="203" t="s">
        <v>352</v>
      </c>
      <c r="F149" s="211">
        <v>2002.7</v>
      </c>
      <c r="G149" s="10">
        <v>1739</v>
      </c>
      <c r="H149" s="11">
        <v>3477</v>
      </c>
      <c r="I149" s="11">
        <v>3477</v>
      </c>
      <c r="J149" s="12">
        <v>14.4</v>
      </c>
      <c r="K149" s="12">
        <v>14.4</v>
      </c>
      <c r="L149" s="13">
        <f t="shared" si="48"/>
        <v>241</v>
      </c>
      <c r="M149" s="14">
        <f t="shared" si="49"/>
        <v>12.200000000000001</v>
      </c>
      <c r="N149" s="8">
        <f t="shared" si="50"/>
        <v>25</v>
      </c>
      <c r="O149" s="8">
        <f t="shared" si="51"/>
        <v>45.5</v>
      </c>
      <c r="P149" s="8">
        <f t="shared" si="52"/>
        <v>188.32</v>
      </c>
      <c r="Q149" s="15">
        <f t="shared" si="53"/>
        <v>258.82</v>
      </c>
      <c r="R149" s="8">
        <f t="shared" si="54"/>
        <v>10</v>
      </c>
      <c r="S149" s="8">
        <f t="shared" si="55"/>
        <v>15</v>
      </c>
      <c r="T149" s="8">
        <f t="shared" si="56"/>
        <v>44</v>
      </c>
      <c r="U149" s="8">
        <f t="shared" si="57"/>
        <v>0</v>
      </c>
      <c r="V149" s="16">
        <f t="shared" si="58"/>
        <v>69</v>
      </c>
      <c r="W149" s="17">
        <f t="shared" si="59"/>
        <v>340</v>
      </c>
      <c r="X149" s="76" t="s">
        <v>355</v>
      </c>
      <c r="Y149" s="18">
        <v>2</v>
      </c>
      <c r="Z149" s="35"/>
    </row>
    <row r="150" spans="1:26" ht="99.75">
      <c r="A150" s="160">
        <v>12</v>
      </c>
      <c r="B150" s="156">
        <v>11</v>
      </c>
      <c r="C150" s="179" t="s">
        <v>403</v>
      </c>
      <c r="D150" s="88" t="s">
        <v>288</v>
      </c>
      <c r="E150" s="208" t="s">
        <v>404</v>
      </c>
      <c r="F150" s="211">
        <v>1967</v>
      </c>
      <c r="G150" s="10">
        <v>1412</v>
      </c>
      <c r="H150" s="11">
        <v>2824</v>
      </c>
      <c r="I150" s="11">
        <v>2824</v>
      </c>
      <c r="J150" s="12">
        <v>13.141</v>
      </c>
      <c r="K150" s="12">
        <v>13.141</v>
      </c>
      <c r="L150" s="13">
        <f t="shared" si="48"/>
        <v>215</v>
      </c>
      <c r="M150" s="14">
        <f t="shared" si="49"/>
        <v>7</v>
      </c>
      <c r="N150" s="8">
        <f t="shared" si="50"/>
        <v>25</v>
      </c>
      <c r="O150" s="8">
        <f t="shared" si="51"/>
        <v>45.5</v>
      </c>
      <c r="P150" s="8">
        <f t="shared" si="52"/>
        <v>83.84</v>
      </c>
      <c r="Q150" s="15">
        <f t="shared" si="53"/>
        <v>154.34</v>
      </c>
      <c r="R150" s="8">
        <f t="shared" si="54"/>
        <v>10</v>
      </c>
      <c r="S150" s="8">
        <f t="shared" si="55"/>
        <v>15</v>
      </c>
      <c r="T150" s="8">
        <f t="shared" si="56"/>
        <v>31.41</v>
      </c>
      <c r="U150" s="8">
        <f t="shared" si="57"/>
        <v>0</v>
      </c>
      <c r="V150" s="16">
        <f t="shared" si="58"/>
        <v>56.41</v>
      </c>
      <c r="W150" s="17">
        <f t="shared" si="59"/>
        <v>218</v>
      </c>
      <c r="X150" s="76" t="s">
        <v>405</v>
      </c>
      <c r="Y150" s="18">
        <v>11</v>
      </c>
      <c r="Z150" s="35"/>
    </row>
    <row r="151" spans="1:26" ht="42.75">
      <c r="A151" s="160">
        <v>12</v>
      </c>
      <c r="B151" s="156">
        <v>25</v>
      </c>
      <c r="C151" s="179" t="s">
        <v>287</v>
      </c>
      <c r="D151" s="88" t="s">
        <v>288</v>
      </c>
      <c r="E151" s="55" t="s">
        <v>289</v>
      </c>
      <c r="F151" s="66">
        <v>2145.3</v>
      </c>
      <c r="G151" s="10">
        <v>1184</v>
      </c>
      <c r="H151" s="11">
        <v>2368</v>
      </c>
      <c r="I151" s="11">
        <v>2368</v>
      </c>
      <c r="J151" s="12">
        <v>13.05</v>
      </c>
      <c r="K151" s="12">
        <v>13.05</v>
      </c>
      <c r="L151" s="13">
        <f t="shared" si="48"/>
        <v>181</v>
      </c>
      <c r="M151" s="14">
        <f t="shared" si="49"/>
        <v>0.2</v>
      </c>
      <c r="N151" s="8">
        <f t="shared" si="50"/>
        <v>25</v>
      </c>
      <c r="O151" s="8">
        <f t="shared" si="51"/>
        <v>45.5</v>
      </c>
      <c r="P151" s="8">
        <f t="shared" si="52"/>
        <v>10.88</v>
      </c>
      <c r="Q151" s="15">
        <f t="shared" si="53"/>
        <v>81.38</v>
      </c>
      <c r="R151" s="8">
        <f t="shared" si="54"/>
        <v>10</v>
      </c>
      <c r="S151" s="8">
        <f t="shared" si="55"/>
        <v>15</v>
      </c>
      <c r="T151" s="8">
        <f t="shared" si="56"/>
        <v>30.500000000000007</v>
      </c>
      <c r="U151" s="8">
        <f t="shared" si="57"/>
        <v>0</v>
      </c>
      <c r="V151" s="16">
        <f t="shared" si="58"/>
        <v>55.50000000000001</v>
      </c>
      <c r="W151" s="17">
        <f t="shared" si="59"/>
        <v>137</v>
      </c>
      <c r="X151" s="76"/>
      <c r="Y151" s="18">
        <v>25</v>
      </c>
      <c r="Z151" s="35"/>
    </row>
    <row r="152" spans="1:25" ht="42.75">
      <c r="A152" s="160">
        <v>12</v>
      </c>
      <c r="B152" s="156">
        <v>76</v>
      </c>
      <c r="C152" s="176" t="s">
        <v>347</v>
      </c>
      <c r="D152" s="88" t="s">
        <v>288</v>
      </c>
      <c r="E152" s="93" t="s">
        <v>350</v>
      </c>
      <c r="F152" s="212">
        <v>2002.7</v>
      </c>
      <c r="G152" s="10">
        <v>1705</v>
      </c>
      <c r="H152" s="11">
        <v>1895</v>
      </c>
      <c r="I152" s="11">
        <v>1895</v>
      </c>
      <c r="J152" s="12">
        <v>8.35</v>
      </c>
      <c r="K152" s="12">
        <v>8.35</v>
      </c>
      <c r="L152" s="13">
        <f t="shared" si="48"/>
        <v>227</v>
      </c>
      <c r="M152" s="14">
        <f t="shared" si="49"/>
        <v>9.4</v>
      </c>
      <c r="N152" s="8">
        <f t="shared" si="50"/>
        <v>25</v>
      </c>
      <c r="O152" s="8">
        <f t="shared" si="51"/>
        <v>31.324999999999996</v>
      </c>
      <c r="P152" s="8">
        <f t="shared" si="52"/>
        <v>0</v>
      </c>
      <c r="Q152" s="15">
        <f t="shared" si="53"/>
        <v>56.324999999999996</v>
      </c>
      <c r="R152" s="8">
        <f t="shared" si="54"/>
        <v>10</v>
      </c>
      <c r="S152" s="8">
        <f t="shared" si="55"/>
        <v>10.049999999999999</v>
      </c>
      <c r="T152" s="8">
        <f t="shared" si="56"/>
        <v>0</v>
      </c>
      <c r="U152" s="8">
        <f t="shared" si="57"/>
        <v>0</v>
      </c>
      <c r="V152" s="16">
        <f t="shared" si="58"/>
        <v>20.049999999999997</v>
      </c>
      <c r="W152" s="17">
        <f t="shared" si="59"/>
        <v>86</v>
      </c>
      <c r="X152" s="76" t="s">
        <v>354</v>
      </c>
      <c r="Y152" s="18">
        <v>76</v>
      </c>
    </row>
    <row r="153" spans="1:25" ht="42.75">
      <c r="A153" s="160">
        <v>12</v>
      </c>
      <c r="B153" s="156">
        <v>101</v>
      </c>
      <c r="C153" s="176" t="s">
        <v>348</v>
      </c>
      <c r="D153" s="88" t="s">
        <v>288</v>
      </c>
      <c r="E153" s="203" t="s">
        <v>351</v>
      </c>
      <c r="F153" s="211">
        <v>2002.7</v>
      </c>
      <c r="G153" s="10">
        <v>34</v>
      </c>
      <c r="H153" s="11">
        <v>1548</v>
      </c>
      <c r="I153" s="11">
        <v>1548</v>
      </c>
      <c r="J153" s="12">
        <v>6.05</v>
      </c>
      <c r="K153" s="12">
        <v>6.05</v>
      </c>
      <c r="L153" s="13">
        <f t="shared" si="48"/>
        <v>256</v>
      </c>
      <c r="M153" s="14">
        <f t="shared" si="49"/>
        <v>15.200000000000001</v>
      </c>
      <c r="N153" s="8">
        <f t="shared" si="50"/>
        <v>25</v>
      </c>
      <c r="O153" s="8">
        <f t="shared" si="51"/>
        <v>19.18</v>
      </c>
      <c r="P153" s="8">
        <f t="shared" si="52"/>
        <v>0</v>
      </c>
      <c r="Q153" s="15">
        <f t="shared" si="53"/>
        <v>44.18</v>
      </c>
      <c r="R153" s="8">
        <f t="shared" si="54"/>
        <v>10</v>
      </c>
      <c r="S153" s="8">
        <f t="shared" si="55"/>
        <v>3.1499999999999995</v>
      </c>
      <c r="T153" s="8">
        <f t="shared" si="56"/>
        <v>0</v>
      </c>
      <c r="U153" s="8">
        <f t="shared" si="57"/>
        <v>0</v>
      </c>
      <c r="V153" s="16">
        <f t="shared" si="58"/>
        <v>13.149999999999999</v>
      </c>
      <c r="W153" s="17">
        <f t="shared" si="59"/>
        <v>73</v>
      </c>
      <c r="X153" s="75" t="s">
        <v>353</v>
      </c>
      <c r="Y153" s="18">
        <v>101</v>
      </c>
    </row>
    <row r="154" spans="3:5" ht="14.25">
      <c r="C154" s="41"/>
      <c r="D154" s="60"/>
      <c r="E154" s="60"/>
    </row>
  </sheetData>
  <sheetProtection password="A3A2" sheet="1" selectLockedCells="1" selectUnlockedCells="1"/>
  <mergeCells count="1">
    <mergeCell ref="K2:M2"/>
  </mergeCells>
  <printOptions/>
  <pageMargins left="0.7874015748031497" right="0.7874015748031497" top="0.984251968503937" bottom="0.984251968503937" header="0.5118110236220472" footer="0.5118110236220472"/>
  <pageSetup orientation="landscape" paperSize="9" scale="60" r:id="rId1"/>
  <colBreaks count="1" manualBreakCount="1">
    <brk id="25" max="140"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 footer="0.5"/>
  <pageSetup orientation="portrait" paperSize="9"/>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整備課</cp:lastModifiedBy>
  <cp:lastPrinted>2011-01-04T05:55:28Z</cp:lastPrinted>
  <dcterms:created xsi:type="dcterms:W3CDTF">2004-02-05T11:01:47Z</dcterms:created>
  <dcterms:modified xsi:type="dcterms:W3CDTF">2011-01-04T06:01:48Z</dcterms:modified>
  <cp:category/>
  <cp:version/>
  <cp:contentType/>
  <cp:contentStatus/>
</cp:coreProperties>
</file>